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ration\Personal Tax Season Procedures\Personal Tax Season 2025\Draft\"/>
    </mc:Choice>
  </mc:AlternateContent>
  <xr:revisionPtr revIDLastSave="0" documentId="8_{608F6F34-E5EE-4948-9EC8-1E33553DB7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2125" sheetId="1" r:id="rId1"/>
    <sheet name="Annual Exchange" sheetId="2" r:id="rId2"/>
  </sheets>
  <definedNames>
    <definedName name="_xlnm._FilterDatabase" localSheetId="0" hidden="1">'T2125'!$I$5:$I$5</definedName>
    <definedName name="_xlnm.Print_Titles" localSheetId="0">'T2125'!$1:$14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2" l="1"/>
  <c r="G31" i="2" s="1"/>
  <c r="F103" i="1"/>
  <c r="H85" i="1"/>
  <c r="I85" i="1" s="1"/>
  <c r="H79" i="1"/>
  <c r="I79" i="1" s="1"/>
  <c r="E9" i="1" l="1"/>
  <c r="G78" i="1" l="1"/>
  <c r="G80" i="1" s="1"/>
  <c r="G82" i="1" s="1"/>
  <c r="G86" i="1" s="1"/>
  <c r="G55" i="1" s="1"/>
  <c r="F78" i="1"/>
  <c r="F80" i="1" s="1"/>
  <c r="F82" i="1" s="1"/>
  <c r="F86" i="1" s="1"/>
  <c r="F55" i="1" s="1"/>
  <c r="G14" i="1"/>
  <c r="H78" i="1"/>
  <c r="H15" i="1"/>
  <c r="I15" i="1" s="1"/>
  <c r="J10" i="1"/>
  <c r="G88" i="1"/>
  <c r="F88" i="1"/>
  <c r="H72" i="1"/>
  <c r="I72" i="1" s="1"/>
  <c r="H73" i="1"/>
  <c r="I73" i="1" s="1"/>
  <c r="H74" i="1"/>
  <c r="I74" i="1" s="1"/>
  <c r="H100" i="1"/>
  <c r="I100" i="1" s="1"/>
  <c r="H99" i="1"/>
  <c r="I99" i="1" s="1"/>
  <c r="H97" i="1"/>
  <c r="I97" i="1" s="1"/>
  <c r="H83" i="1"/>
  <c r="I83" i="1" s="1"/>
  <c r="E10" i="1"/>
  <c r="H29" i="1"/>
  <c r="I29" i="1" s="1"/>
  <c r="H30" i="1"/>
  <c r="I30" i="1" s="1"/>
  <c r="H23" i="1"/>
  <c r="I23" i="1" s="1"/>
  <c r="H25" i="1"/>
  <c r="I25" i="1" s="1"/>
  <c r="H26" i="1"/>
  <c r="I26" i="1" s="1"/>
  <c r="H31" i="1"/>
  <c r="I31" i="1" s="1"/>
  <c r="E8" i="1"/>
  <c r="H16" i="1"/>
  <c r="I16" i="1" s="1"/>
  <c r="H17" i="1"/>
  <c r="I17" i="1" s="1"/>
  <c r="E11" i="1"/>
  <c r="H19" i="1"/>
  <c r="I19" i="1" s="1"/>
  <c r="A67" i="1"/>
  <c r="F36" i="1"/>
  <c r="G37" i="1"/>
  <c r="H38" i="1"/>
  <c r="H40" i="1"/>
  <c r="I40" i="1" s="1"/>
  <c r="H41" i="1"/>
  <c r="I41" i="1" s="1"/>
  <c r="H42" i="1"/>
  <c r="I42" i="1" s="1"/>
  <c r="H44" i="1"/>
  <c r="I44" i="1" s="1"/>
  <c r="H49" i="1"/>
  <c r="I49" i="1" s="1"/>
  <c r="H50" i="1"/>
  <c r="I50" i="1" s="1"/>
  <c r="E90" i="1"/>
  <c r="E82" i="1" s="1"/>
  <c r="H57" i="1"/>
  <c r="I57" i="1" s="1"/>
  <c r="H58" i="1"/>
  <c r="I58" i="1" s="1"/>
  <c r="H61" i="1"/>
  <c r="I61" i="1" s="1"/>
  <c r="J90" i="1"/>
  <c r="J89" i="1"/>
  <c r="J91" i="1" s="1"/>
  <c r="E89" i="1"/>
  <c r="C38" i="1"/>
  <c r="G103" i="1"/>
  <c r="G105" i="1" s="1"/>
  <c r="G20" i="1"/>
  <c r="G33" i="1" s="1"/>
  <c r="F32" i="1"/>
  <c r="F105" i="1"/>
  <c r="B105" i="1"/>
  <c r="F20" i="1"/>
  <c r="F33" i="1" s="1"/>
  <c r="H71" i="1"/>
  <c r="I71" i="1" s="1"/>
  <c r="H95" i="1"/>
  <c r="I95" i="1" s="1"/>
  <c r="H111" i="1"/>
  <c r="I111" i="1" s="1"/>
  <c r="H113" i="1"/>
  <c r="I113" i="1" s="1"/>
  <c r="H115" i="1"/>
  <c r="I115" i="1" s="1"/>
  <c r="H117" i="1"/>
  <c r="I117" i="1" s="1"/>
  <c r="H70" i="1"/>
  <c r="I70" i="1" s="1"/>
  <c r="H62" i="1"/>
  <c r="I62" i="1" s="1"/>
  <c r="H51" i="1"/>
  <c r="I51" i="1" s="1"/>
  <c r="H46" i="1"/>
  <c r="I46" i="1" s="1"/>
  <c r="H47" i="1"/>
  <c r="I47" i="1" s="1"/>
  <c r="H101" i="1"/>
  <c r="I101" i="1" s="1"/>
  <c r="H112" i="1"/>
  <c r="I112" i="1" s="1"/>
  <c r="H114" i="1"/>
  <c r="I114" i="1" s="1"/>
  <c r="H116" i="1"/>
  <c r="I116" i="1" s="1"/>
  <c r="H53" i="1"/>
  <c r="I53" i="1" s="1"/>
  <c r="H43" i="1"/>
  <c r="I43" i="1" s="1"/>
  <c r="H35" i="1"/>
  <c r="I35" i="1" s="1"/>
  <c r="H118" i="1"/>
  <c r="I118" i="1" s="1"/>
  <c r="H84" i="1"/>
  <c r="I84" i="1" s="1"/>
  <c r="H75" i="1"/>
  <c r="I75" i="1" s="1"/>
  <c r="H28" i="1"/>
  <c r="I28" i="1" s="1"/>
  <c r="H60" i="1"/>
  <c r="I60" i="1" s="1"/>
  <c r="H56" i="1"/>
  <c r="I56" i="1" s="1"/>
  <c r="H54" i="1"/>
  <c r="I54" i="1" s="1"/>
  <c r="H48" i="1"/>
  <c r="I48" i="1" s="1"/>
  <c r="H39" i="1"/>
  <c r="I39" i="1" s="1"/>
  <c r="H18" i="1"/>
  <c r="I18" i="1" s="1"/>
  <c r="H24" i="1"/>
  <c r="I24" i="1" s="1"/>
  <c r="H96" i="1"/>
  <c r="I96" i="1" s="1"/>
  <c r="H98" i="1"/>
  <c r="I98" i="1" s="1"/>
  <c r="H59" i="1"/>
  <c r="I59" i="1" s="1"/>
  <c r="H45" i="1"/>
  <c r="I45" i="1" s="1"/>
  <c r="H77" i="1"/>
  <c r="I77" i="1" s="1"/>
  <c r="H27" i="1"/>
  <c r="I27" i="1" s="1"/>
  <c r="H52" i="1"/>
  <c r="I52" i="1" s="1"/>
  <c r="H76" i="1"/>
  <c r="I76" i="1" s="1"/>
  <c r="J62" i="1" l="1"/>
  <c r="J92" i="1"/>
  <c r="G63" i="1"/>
  <c r="G64" i="1" s="1"/>
  <c r="F63" i="1"/>
  <c r="F64" i="1" s="1"/>
  <c r="H20" i="1"/>
  <c r="J27" i="1"/>
  <c r="J98" i="1"/>
  <c r="J52" i="1"/>
  <c r="J59" i="1"/>
  <c r="J28" i="1"/>
  <c r="J95" i="1"/>
  <c r="J46" i="1"/>
  <c r="J113" i="1"/>
  <c r="J71" i="1"/>
  <c r="J40" i="1"/>
  <c r="J35" i="1"/>
  <c r="J116" i="1"/>
  <c r="J102" i="1"/>
  <c r="J51" i="1"/>
  <c r="J117" i="1"/>
  <c r="J48" i="1"/>
  <c r="J60" i="1"/>
  <c r="J43" i="1"/>
  <c r="J114" i="1"/>
  <c r="J58" i="1"/>
  <c r="J42" i="1"/>
  <c r="J49" i="1"/>
  <c r="J23" i="1"/>
  <c r="J99" i="1"/>
  <c r="J73" i="1"/>
  <c r="J39" i="1"/>
  <c r="J56" i="1"/>
  <c r="J118" i="1"/>
  <c r="J53" i="1"/>
  <c r="J47" i="1"/>
  <c r="J111" i="1"/>
  <c r="J61" i="1"/>
  <c r="J76" i="1"/>
  <c r="J45" i="1"/>
  <c r="J24" i="1"/>
  <c r="J75" i="1"/>
  <c r="J112" i="1"/>
  <c r="J115" i="1"/>
  <c r="J26" i="1"/>
  <c r="J44" i="1"/>
  <c r="I38" i="1"/>
  <c r="E38" i="1" s="1"/>
  <c r="J37" i="1" s="1"/>
  <c r="J30" i="1"/>
  <c r="J83" i="1"/>
  <c r="J50" i="1"/>
  <c r="J25" i="1"/>
  <c r="J29" i="1"/>
  <c r="J97" i="1"/>
  <c r="J74" i="1"/>
  <c r="J41" i="1"/>
  <c r="J31" i="1"/>
  <c r="I20" i="1"/>
  <c r="J20" i="1" s="1"/>
  <c r="I78" i="1"/>
  <c r="I80" i="1" s="1"/>
  <c r="I82" i="1" s="1"/>
  <c r="I86" i="1" s="1"/>
  <c r="H65" i="1"/>
  <c r="E20" i="1"/>
  <c r="J77" i="1"/>
  <c r="J96" i="1"/>
  <c r="J100" i="1"/>
  <c r="J72" i="1"/>
  <c r="H32" i="1"/>
  <c r="H80" i="1"/>
  <c r="H82" i="1" s="1"/>
  <c r="H86" i="1" s="1"/>
  <c r="H55" i="1" s="1"/>
  <c r="I32" i="1"/>
  <c r="H103" i="1"/>
  <c r="H105" i="1" s="1"/>
  <c r="H66" i="1" s="1"/>
  <c r="I103" i="1"/>
  <c r="I105" i="1" s="1"/>
  <c r="I33" i="1" l="1"/>
  <c r="H33" i="1"/>
  <c r="J80" i="1"/>
  <c r="J82" i="1" s="1"/>
  <c r="J86" i="1" s="1"/>
  <c r="J103" i="1"/>
  <c r="J105" i="1" s="1"/>
  <c r="J32" i="1"/>
  <c r="J33" i="1" s="1"/>
  <c r="F66" i="1"/>
  <c r="F67" i="1" s="1"/>
  <c r="G66" i="1"/>
  <c r="G67" i="1" s="1"/>
  <c r="I55" i="1"/>
  <c r="H63" i="1"/>
  <c r="H64" i="1" l="1"/>
  <c r="H67" i="1" s="1"/>
  <c r="J55" i="1"/>
  <c r="J63" i="1" s="1"/>
  <c r="J64" i="1" s="1"/>
  <c r="I63" i="1"/>
  <c r="I64" i="1" s="1"/>
  <c r="J66" i="1" l="1"/>
  <c r="J67" i="1" s="1"/>
  <c r="I66" i="1"/>
  <c r="I67" i="1" s="1"/>
</calcChain>
</file>

<file path=xl/sharedStrings.xml><?xml version="1.0" encoding="utf-8"?>
<sst xmlns="http://schemas.openxmlformats.org/spreadsheetml/2006/main" count="107" uniqueCount="95">
  <si>
    <t>T2125 Statement of Business or Professional Activities</t>
  </si>
  <si>
    <t>Applicable GST rate:</t>
  </si>
  <si>
    <t>Code</t>
  </si>
  <si>
    <t>Rate</t>
  </si>
  <si>
    <t>Zero Rated or Exempt</t>
  </si>
  <si>
    <t>US 1040 Return:</t>
  </si>
  <si>
    <t>No</t>
  </si>
  <si>
    <t>GST</t>
  </si>
  <si>
    <t>5/105</t>
  </si>
  <si>
    <t>HST</t>
  </si>
  <si>
    <t>Exchange</t>
  </si>
  <si>
    <t>13/113</t>
  </si>
  <si>
    <t>15/115</t>
  </si>
  <si>
    <t>shaded cell indicates input cell</t>
  </si>
  <si>
    <t>RATE CODE</t>
  </si>
  <si>
    <t>USD Amounts for 1040 Sch C</t>
  </si>
  <si>
    <t>Revenue</t>
  </si>
  <si>
    <t>Total Revenue</t>
  </si>
  <si>
    <t>Cost of Goods Sold</t>
  </si>
  <si>
    <t>Opening inventory (p/y amount, net of GST)</t>
  </si>
  <si>
    <t>Purchases during the year</t>
  </si>
  <si>
    <t>Direct wage costs</t>
  </si>
  <si>
    <t>Subcontracts</t>
  </si>
  <si>
    <t>Other costs (describe below)</t>
  </si>
  <si>
    <t>Less: closing inventory (input as negative amount)</t>
  </si>
  <si>
    <t>Cost of goods sold</t>
  </si>
  <si>
    <t>Gross Profit</t>
  </si>
  <si>
    <t>Expenses</t>
  </si>
  <si>
    <t>Advertising and Promotion</t>
  </si>
  <si>
    <t>Meals and entertainment (input 100%)</t>
  </si>
  <si>
    <t>Totals</t>
  </si>
  <si>
    <t>*</t>
  </si>
  <si>
    <t>Bad debts</t>
  </si>
  <si>
    <t>Insurance</t>
  </si>
  <si>
    <t>Interest</t>
  </si>
  <si>
    <t>Business tax, fees, licences, dues etc.</t>
  </si>
  <si>
    <t>Office expenses</t>
  </si>
  <si>
    <t>Supplies</t>
  </si>
  <si>
    <t>Legal, accounting and other professional fees</t>
  </si>
  <si>
    <t>Management and administration fees</t>
  </si>
  <si>
    <t>Rent</t>
  </si>
  <si>
    <t>Maintenance and repairs</t>
  </si>
  <si>
    <t>Salaries, wages and benefits</t>
  </si>
  <si>
    <t>Property taxes</t>
  </si>
  <si>
    <t>Travel</t>
  </si>
  <si>
    <t>Fuel costs (other than motor vehicle)</t>
  </si>
  <si>
    <t>Delivery, freight, and express</t>
  </si>
  <si>
    <t>Motor vehicle expenses (schedule below)</t>
  </si>
  <si>
    <t>HP will calculate</t>
  </si>
  <si>
    <t>Allowance on eligible capital property</t>
  </si>
  <si>
    <t>CCA (per T2125 CCA schedule)</t>
  </si>
  <si>
    <t>Private health services plan premiums</t>
  </si>
  <si>
    <t>Other expenses (describe below)</t>
  </si>
  <si>
    <t>Total business expenses</t>
  </si>
  <si>
    <t>Net income (loss) before adjustments</t>
  </si>
  <si>
    <t>GST/HST on Capital Purchases</t>
  </si>
  <si>
    <t>Less: Business-use-of-home expenses (schedule below)</t>
  </si>
  <si>
    <t>Motor Vehicle Expenses</t>
  </si>
  <si>
    <t>Fuel and oil</t>
  </si>
  <si>
    <t>License and registration fees</t>
  </si>
  <si>
    <t>Lease payments</t>
  </si>
  <si>
    <t>Other expenses (specify)</t>
  </si>
  <si>
    <t>CCA (input amount per schedule)</t>
  </si>
  <si>
    <t>Business-use portion of expenses</t>
  </si>
  <si>
    <t>average % business-use</t>
  </si>
  <si>
    <t>Less: reimbursements/rebates (input as negative amount)</t>
  </si>
  <si>
    <t>Add: parking fees</t>
  </si>
  <si>
    <t>Allowable motor vehicle expenses</t>
  </si>
  <si>
    <t>Business KM</t>
  </si>
  <si>
    <t>Total KM</t>
  </si>
  <si>
    <t>Business-Use-of-Home Expenses</t>
  </si>
  <si>
    <t>Heat</t>
  </si>
  <si>
    <t>Electricity</t>
  </si>
  <si>
    <t>Maintenance</t>
  </si>
  <si>
    <t>Mortgage Interest</t>
  </si>
  <si>
    <t>% business-use</t>
  </si>
  <si>
    <t>Assets Purchased</t>
  </si>
  <si>
    <t>Description</t>
  </si>
  <si>
    <t>Date Purchased</t>
  </si>
  <si>
    <t>PEI</t>
  </si>
  <si>
    <t>Alberta, Saskatchewan, Manitoba, Quebec, BC, Nunavut, Yukon, NWT</t>
  </si>
  <si>
    <t>Ontario</t>
  </si>
  <si>
    <t>Nova Scotia, New Brunswick, Newfoundland</t>
  </si>
  <si>
    <t xml:space="preserve">Telephone </t>
  </si>
  <si>
    <t>Internet (business use %)</t>
  </si>
  <si>
    <t>407 ETR</t>
  </si>
  <si>
    <t>Water / Security</t>
  </si>
  <si>
    <t>Other expenses (please specify)</t>
  </si>
  <si>
    <t>Annual Exchange Rates</t>
  </si>
  <si>
    <t>IF HST Registered, Type YES:</t>
  </si>
  <si>
    <t xml:space="preserve">NET AMOUNT </t>
  </si>
  <si>
    <r>
      <t>Gross Amounts (</t>
    </r>
    <r>
      <rPr>
        <b/>
        <sz val="8"/>
        <rFont val="Open Sans"/>
        <family val="2"/>
      </rPr>
      <t>including HST</t>
    </r>
    <r>
      <rPr>
        <b/>
        <sz val="10"/>
        <rFont val="Open Sans"/>
        <family val="2"/>
      </rPr>
      <t>)</t>
    </r>
  </si>
  <si>
    <t>GST/HST</t>
  </si>
  <si>
    <t xml:space="preserve">Bank of Canada - USD to CAD average 2025 rate </t>
  </si>
  <si>
    <t xml:space="preserve">Bank of Canada - CAD to USD average 2025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</si>
</sst>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??_);_(@_)"/>
    <numFmt numFmtId="165" formatCode="&quot;Enter &quot;_(* #,##0.00_);_(* \(#,##0.00\);_(* &quot;-&quot;??_);_(@_)"/>
    <numFmt numFmtId="166" formatCode="yyyy\-mm\-dd;@"/>
    <numFmt numFmtId="167" formatCode="0.0%"/>
    <numFmt numFmtId="168" formatCode="0.0&quot;¢/mile&quot;"/>
    <numFmt numFmtId="169" formatCode="_(* #,##0.00000_);_(* \(#,##0.000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u/>
      <sz val="10"/>
      <name val="Open Sans"/>
      <family val="2"/>
    </font>
    <font>
      <sz val="10"/>
      <color indexed="9"/>
      <name val="Open Sans"/>
      <family val="2"/>
    </font>
    <font>
      <b/>
      <u/>
      <sz val="10"/>
      <name val="Open Sans"/>
      <family val="2"/>
    </font>
    <font>
      <u val="singleAccounting"/>
      <sz val="10"/>
      <name val="Open Sans"/>
      <family val="2"/>
    </font>
    <font>
      <sz val="12"/>
      <name val="Open Sans"/>
      <family val="2"/>
    </font>
    <font>
      <b/>
      <sz val="12"/>
      <name val="Open Sans"/>
      <family val="2"/>
    </font>
    <font>
      <b/>
      <sz val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/>
  </cellStyleXfs>
  <cellXfs count="111">
    <xf numFmtId="0" fontId="0" fillId="0" borderId="0" xfId="0"/>
    <xf numFmtId="0" fontId="3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Alignment="1">
      <alignment horizontal="centerContinuous"/>
    </xf>
    <xf numFmtId="43" fontId="4" fillId="2" borderId="0" xfId="0" applyNumberFormat="1" applyFont="1" applyFill="1" applyAlignment="1">
      <alignment horizontal="centerContinuous"/>
    </xf>
    <xf numFmtId="10" fontId="4" fillId="2" borderId="0" xfId="0" applyNumberFormat="1" applyFont="1" applyFill="1" applyAlignment="1">
      <alignment horizontal="centerContinuous"/>
    </xf>
    <xf numFmtId="43" fontId="4" fillId="2" borderId="0" xfId="1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/>
    </xf>
    <xf numFmtId="41" fontId="4" fillId="2" borderId="0" xfId="0" applyNumberFormat="1" applyFont="1" applyFill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4" fillId="0" borderId="0" xfId="0" applyNumberFormat="1" applyFont="1" applyAlignment="1">
      <alignment horizontal="centerContinuous"/>
    </xf>
    <xf numFmtId="10" fontId="4" fillId="0" borderId="0" xfId="0" applyNumberFormat="1" applyFont="1" applyAlignment="1">
      <alignment horizontal="centerContinuous"/>
    </xf>
    <xf numFmtId="43" fontId="4" fillId="0" borderId="0" xfId="1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3" fontId="4" fillId="0" borderId="0" xfId="1" applyFont="1" applyAlignment="1"/>
    <xf numFmtId="2" fontId="4" fillId="0" borderId="0" xfId="0" applyNumberFormat="1" applyFont="1"/>
    <xf numFmtId="41" fontId="4" fillId="0" borderId="0" xfId="0" applyNumberFormat="1" applyFont="1"/>
    <xf numFmtId="43" fontId="4" fillId="2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43" fontId="6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/>
    </xf>
    <xf numFmtId="43" fontId="4" fillId="0" borderId="0" xfId="0" applyNumberFormat="1" applyFont="1" applyAlignment="1">
      <alignment horizontal="right"/>
    </xf>
    <xf numFmtId="13" fontId="4" fillId="0" borderId="0" xfId="1" quotePrefix="1" applyNumberFormat="1" applyFont="1" applyAlignment="1"/>
    <xf numFmtId="2" fontId="4" fillId="0" borderId="0" xfId="0" quotePrefix="1" applyNumberFormat="1" applyFont="1" applyAlignment="1">
      <alignment horizontal="right"/>
    </xf>
    <xf numFmtId="43" fontId="4" fillId="0" borderId="0" xfId="0" applyNumberFormat="1" applyFont="1" applyAlignment="1">
      <alignment horizontal="right" wrapText="1"/>
    </xf>
    <xf numFmtId="4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3" fontId="4" fillId="0" borderId="0" xfId="1" quotePrefix="1" applyFont="1" applyAlignment="1">
      <alignment horizontal="left" vertical="center"/>
    </xf>
    <xf numFmtId="43" fontId="4" fillId="0" borderId="0" xfId="1" quotePrefix="1" applyFont="1" applyAlignment="1">
      <alignment horizontal="left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right"/>
    </xf>
    <xf numFmtId="43" fontId="4" fillId="2" borderId="0" xfId="0" applyNumberFormat="1" applyFont="1" applyFill="1" applyAlignment="1">
      <alignment horizontal="left"/>
    </xf>
    <xf numFmtId="0" fontId="4" fillId="0" borderId="0" xfId="0" applyFont="1" applyAlignment="1">
      <alignment wrapText="1"/>
    </xf>
    <xf numFmtId="43" fontId="4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wrapText="1"/>
    </xf>
    <xf numFmtId="43" fontId="3" fillId="0" borderId="1" xfId="1" quotePrefix="1" applyFont="1" applyBorder="1" applyAlignment="1">
      <alignment horizontal="center" wrapText="1"/>
    </xf>
    <xf numFmtId="41" fontId="3" fillId="0" borderId="0" xfId="0" quotePrefix="1" applyNumberFormat="1" applyFont="1" applyAlignment="1">
      <alignment horizontal="center" wrapText="1"/>
    </xf>
    <xf numFmtId="0" fontId="3" fillId="0" borderId="0" xfId="0" applyFont="1"/>
    <xf numFmtId="0" fontId="4" fillId="2" borderId="0" xfId="0" applyFont="1" applyFill="1" applyProtection="1">
      <protection locked="0"/>
    </xf>
    <xf numFmtId="43" fontId="4" fillId="0" borderId="0" xfId="0" applyNumberFormat="1" applyFont="1"/>
    <xf numFmtId="0" fontId="4" fillId="2" borderId="0" xfId="0" applyFont="1" applyFill="1" applyAlignment="1" applyProtection="1">
      <alignment horizontal="center"/>
      <protection locked="0"/>
    </xf>
    <xf numFmtId="43" fontId="4" fillId="2" borderId="0" xfId="1" applyFont="1" applyFill="1" applyBorder="1" applyAlignment="1" applyProtection="1">
      <protection locked="0"/>
    </xf>
    <xf numFmtId="43" fontId="4" fillId="0" borderId="0" xfId="1" applyFont="1" applyBorder="1" applyAlignment="1"/>
    <xf numFmtId="41" fontId="4" fillId="0" borderId="0" xfId="0" applyNumberFormat="1" applyFont="1" applyAlignment="1">
      <alignment horizontal="center" wrapText="1"/>
    </xf>
    <xf numFmtId="43" fontId="4" fillId="2" borderId="1" xfId="1" applyFont="1" applyFill="1" applyBorder="1" applyAlignment="1" applyProtection="1">
      <protection locked="0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4" fillId="0" borderId="0" xfId="0" applyNumberFormat="1" applyFont="1" applyAlignment="1">
      <alignment horizontal="center"/>
    </xf>
    <xf numFmtId="43" fontId="4" fillId="0" borderId="1" xfId="1" applyFont="1" applyFill="1" applyBorder="1" applyAlignment="1" applyProtection="1"/>
    <xf numFmtId="0" fontId="4" fillId="0" borderId="0" xfId="0" quotePrefix="1" applyFont="1" applyAlignment="1">
      <alignment horizontal="left"/>
    </xf>
    <xf numFmtId="0" fontId="4" fillId="2" borderId="0" xfId="0" quotePrefix="1" applyFont="1" applyFill="1" applyAlignment="1" applyProtection="1">
      <alignment horizontal="left"/>
      <protection locked="0"/>
    </xf>
    <xf numFmtId="43" fontId="4" fillId="0" borderId="2" xfId="1" applyFont="1" applyBorder="1" applyAlignment="1"/>
    <xf numFmtId="43" fontId="4" fillId="2" borderId="0" xfId="1" applyFont="1" applyFill="1" applyAlignment="1" applyProtection="1">
      <protection locked="0"/>
    </xf>
    <xf numFmtId="43" fontId="4" fillId="2" borderId="0" xfId="0" applyNumberFormat="1" applyFont="1" applyFill="1" applyProtection="1">
      <protection locked="0"/>
    </xf>
    <xf numFmtId="167" fontId="4" fillId="2" borderId="0" xfId="0" applyNumberFormat="1" applyFont="1" applyFill="1" applyAlignment="1" applyProtection="1">
      <alignment horizontal="center"/>
      <protection locked="0"/>
    </xf>
    <xf numFmtId="167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right"/>
    </xf>
    <xf numFmtId="165" fontId="4" fillId="0" borderId="0" xfId="0" applyNumberFormat="1" applyFont="1" applyAlignment="1">
      <alignment horizontal="center" shrinkToFit="1"/>
    </xf>
    <xf numFmtId="41" fontId="4" fillId="2" borderId="0" xfId="1" applyNumberFormat="1" applyFont="1" applyFill="1" applyBorder="1" applyAlignme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43" fontId="4" fillId="0" borderId="2" xfId="0" applyNumberFormat="1" applyFont="1" applyBorder="1"/>
    <xf numFmtId="43" fontId="4" fillId="0" borderId="0" xfId="1" applyFont="1" applyFill="1" applyBorder="1" applyAlignment="1"/>
    <xf numFmtId="43" fontId="3" fillId="0" borderId="3" xfId="1" applyFont="1" applyBorder="1" applyAlignment="1"/>
    <xf numFmtId="43" fontId="3" fillId="0" borderId="3" xfId="1" applyFont="1" applyFill="1" applyBorder="1" applyAlignment="1"/>
    <xf numFmtId="43" fontId="3" fillId="0" borderId="0" xfId="1" applyFont="1" applyBorder="1" applyAlignment="1"/>
    <xf numFmtId="0" fontId="8" fillId="0" borderId="0" xfId="0" applyFont="1"/>
    <xf numFmtId="0" fontId="7" fillId="0" borderId="0" xfId="0" applyFont="1" applyProtection="1">
      <protection locked="0"/>
    </xf>
    <xf numFmtId="43" fontId="4" fillId="0" borderId="0" xfId="1" applyFont="1" applyFill="1" applyBorder="1" applyAlignment="1" applyProtection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 wrapText="1"/>
    </xf>
    <xf numFmtId="43" fontId="4" fillId="0" borderId="1" xfId="1" quotePrefix="1" applyFont="1" applyBorder="1" applyAlignment="1">
      <alignment horizontal="center" wrapText="1"/>
    </xf>
    <xf numFmtId="41" fontId="4" fillId="0" borderId="0" xfId="0" applyNumberFormat="1" applyFont="1" applyAlignment="1">
      <alignment wrapText="1"/>
    </xf>
    <xf numFmtId="43" fontId="4" fillId="0" borderId="0" xfId="0" quotePrefix="1" applyNumberFormat="1" applyFont="1" applyAlignment="1">
      <alignment horizontal="left"/>
    </xf>
    <xf numFmtId="10" fontId="3" fillId="2" borderId="0" xfId="0" applyNumberFormat="1" applyFont="1" applyFill="1" applyAlignment="1" applyProtection="1">
      <alignment horizontal="center"/>
      <protection locked="0"/>
    </xf>
    <xf numFmtId="43" fontId="3" fillId="0" borderId="1" xfId="1" applyFont="1" applyBorder="1" applyAlignment="1"/>
    <xf numFmtId="0" fontId="9" fillId="0" borderId="0" xfId="0" applyFont="1" applyAlignment="1">
      <alignment horizontal="center" wrapText="1"/>
    </xf>
    <xf numFmtId="43" fontId="9" fillId="0" borderId="0" xfId="0" applyNumberFormat="1" applyFont="1" applyAlignment="1">
      <alignment horizontal="center" wrapText="1"/>
    </xf>
    <xf numFmtId="10" fontId="9" fillId="0" borderId="0" xfId="0" applyNumberFormat="1" applyFont="1" applyAlignment="1">
      <alignment horizontal="center" wrapText="1"/>
    </xf>
    <xf numFmtId="43" fontId="9" fillId="0" borderId="0" xfId="1" applyFont="1" applyBorder="1" applyAlignment="1">
      <alignment horizontal="center" wrapText="1"/>
    </xf>
    <xf numFmtId="41" fontId="9" fillId="0" borderId="0" xfId="0" applyNumberFormat="1" applyFont="1" applyAlignment="1">
      <alignment horizontal="center" wrapText="1"/>
    </xf>
    <xf numFmtId="166" fontId="4" fillId="2" borderId="0" xfId="0" applyNumberFormat="1" applyFont="1" applyFill="1" applyAlignment="1" applyProtection="1">
      <alignment horizontal="left"/>
      <protection locked="0"/>
    </xf>
    <xf numFmtId="0" fontId="4" fillId="0" borderId="0" xfId="0" quotePrefix="1" applyFont="1" applyAlignment="1">
      <alignment horizontal="right" shrinkToFit="1"/>
    </xf>
    <xf numFmtId="0" fontId="10" fillId="0" borderId="0" xfId="2" applyNumberFormat="1" applyFont="1"/>
    <xf numFmtId="164" fontId="10" fillId="0" borderId="0" xfId="2" applyNumberFormat="1" applyFont="1"/>
    <xf numFmtId="43" fontId="10" fillId="0" borderId="0" xfId="2" applyFont="1"/>
    <xf numFmtId="169" fontId="10" fillId="0" borderId="0" xfId="2" applyNumberFormat="1" applyFont="1"/>
    <xf numFmtId="0" fontId="10" fillId="0" borderId="4" xfId="2" applyNumberFormat="1" applyFont="1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43" fontId="10" fillId="0" borderId="2" xfId="2" applyFont="1" applyBorder="1" applyAlignment="1">
      <alignment vertical="center"/>
    </xf>
    <xf numFmtId="43" fontId="10" fillId="0" borderId="2" xfId="2" applyFont="1" applyBorder="1" applyAlignment="1">
      <alignment horizontal="left" vertical="center" wrapText="1"/>
    </xf>
    <xf numFmtId="169" fontId="10" fillId="0" borderId="2" xfId="2" applyNumberFormat="1" applyFont="1" applyBorder="1" applyAlignment="1">
      <alignment vertical="center"/>
    </xf>
    <xf numFmtId="43" fontId="10" fillId="0" borderId="0" xfId="2" applyFont="1" applyAlignment="1">
      <alignment vertical="center"/>
    </xf>
    <xf numFmtId="0" fontId="11" fillId="0" borderId="0" xfId="2" applyNumberFormat="1" applyFont="1"/>
    <xf numFmtId="43" fontId="3" fillId="0" borderId="0" xfId="0" quotePrefix="1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right"/>
    </xf>
    <xf numFmtId="43" fontId="10" fillId="0" borderId="5" xfId="2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sheet" xfId="2" xr:uid="{00000000-0005-0000-0000-000002000000}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zoomScaleNormal="100" workbookViewId="0">
      <pane ySplit="3" topLeftCell="A117" activePane="bottomLeft" state="frozen"/>
      <selection pane="bottomLeft" activeCell="A4" sqref="A4"/>
    </sheetView>
  </sheetViews>
  <sheetFormatPr defaultColWidth="8.85546875" defaultRowHeight="15" x14ac:dyDescent="0.3"/>
  <cols>
    <col min="1" max="1" width="12.7109375" style="8" customWidth="1"/>
    <col min="2" max="2" width="36.28515625" style="8" customWidth="1"/>
    <col min="3" max="3" width="12.85546875" style="49" customWidth="1"/>
    <col min="4" max="4" width="7" style="20" customWidth="1"/>
    <col min="5" max="5" width="10.28515625" style="21" customWidth="1"/>
    <col min="6" max="7" width="11.85546875" style="22" bestFit="1" customWidth="1"/>
    <col min="8" max="8" width="9.85546875" style="23" bestFit="1" customWidth="1"/>
    <col min="9" max="9" width="11.85546875" style="8" bestFit="1" customWidth="1"/>
    <col min="10" max="10" width="11.85546875" style="24" customWidth="1"/>
    <col min="11" max="11" width="9.85546875" style="8" bestFit="1" customWidth="1"/>
    <col min="12" max="16384" width="8.85546875" style="8"/>
  </cols>
  <sheetData>
    <row r="1" spans="1:14" x14ac:dyDescent="0.3">
      <c r="A1" s="1"/>
      <c r="B1" s="2"/>
      <c r="C1" s="3"/>
      <c r="D1" s="2"/>
      <c r="E1" s="4"/>
      <c r="F1" s="5"/>
      <c r="G1" s="5"/>
      <c r="H1" s="6"/>
      <c r="I1" s="2"/>
      <c r="J1" s="7"/>
    </row>
    <row r="2" spans="1:14" x14ac:dyDescent="0.3">
      <c r="A2" s="9" t="s">
        <v>0</v>
      </c>
      <c r="B2" s="10"/>
      <c r="C2" s="11"/>
      <c r="D2" s="10"/>
      <c r="E2" s="12"/>
      <c r="F2" s="13"/>
      <c r="G2" s="13"/>
      <c r="H2" s="14"/>
      <c r="I2" s="10"/>
      <c r="J2" s="15"/>
    </row>
    <row r="3" spans="1:14" x14ac:dyDescent="0.3">
      <c r="A3" s="16">
        <v>2025</v>
      </c>
      <c r="B3" s="10"/>
      <c r="C3" s="11"/>
      <c r="D3" s="10"/>
      <c r="E3" s="12"/>
      <c r="F3" s="13"/>
      <c r="G3" s="13"/>
      <c r="H3" s="14"/>
      <c r="I3" s="10"/>
      <c r="J3" s="15"/>
    </row>
    <row r="4" spans="1:14" x14ac:dyDescent="0.3">
      <c r="A4" s="17"/>
      <c r="B4" s="18"/>
      <c r="C4" s="19"/>
      <c r="L4" s="18"/>
      <c r="M4" s="18"/>
      <c r="N4" s="18"/>
    </row>
    <row r="5" spans="1:14" x14ac:dyDescent="0.3">
      <c r="A5" s="17"/>
      <c r="B5" s="18"/>
      <c r="C5" s="19"/>
      <c r="H5" s="109" t="s">
        <v>89</v>
      </c>
      <c r="I5" s="25"/>
      <c r="L5" s="18"/>
      <c r="M5" s="18"/>
      <c r="N5" s="18"/>
    </row>
    <row r="6" spans="1:14" x14ac:dyDescent="0.3">
      <c r="A6" s="18"/>
      <c r="B6" s="26" t="s">
        <v>1</v>
      </c>
      <c r="C6" s="27"/>
      <c r="D6" s="28" t="s">
        <v>2</v>
      </c>
      <c r="E6" s="29" t="s">
        <v>3</v>
      </c>
      <c r="L6" s="18"/>
      <c r="M6" s="18"/>
      <c r="N6" s="18"/>
    </row>
    <row r="7" spans="1:14" x14ac:dyDescent="0.3">
      <c r="A7" s="18"/>
      <c r="B7" s="30" t="s">
        <v>4</v>
      </c>
      <c r="C7" s="30"/>
      <c r="D7" s="20">
        <v>0</v>
      </c>
      <c r="E7" s="21">
        <v>0</v>
      </c>
      <c r="F7" s="31"/>
      <c r="G7" s="31"/>
      <c r="H7" s="32" t="s">
        <v>5</v>
      </c>
      <c r="I7" s="25" t="s">
        <v>6</v>
      </c>
      <c r="L7" s="18"/>
      <c r="M7" s="18"/>
      <c r="N7" s="18"/>
    </row>
    <row r="8" spans="1:14" ht="30" x14ac:dyDescent="0.3">
      <c r="A8" s="18"/>
      <c r="B8" s="33" t="s">
        <v>80</v>
      </c>
      <c r="C8" s="34" t="s">
        <v>7</v>
      </c>
      <c r="D8" s="35">
        <v>1</v>
      </c>
      <c r="E8" s="36">
        <f>0.05/1.05</f>
        <v>4.7619047619047616E-2</v>
      </c>
      <c r="F8" s="37" t="s">
        <v>8</v>
      </c>
      <c r="G8" s="38"/>
      <c r="L8" s="18"/>
      <c r="M8" s="18"/>
      <c r="N8" s="18"/>
    </row>
    <row r="9" spans="1:14" x14ac:dyDescent="0.3">
      <c r="A9" s="18"/>
      <c r="B9" s="30" t="s">
        <v>79</v>
      </c>
      <c r="C9" s="30" t="s">
        <v>9</v>
      </c>
      <c r="D9" s="20">
        <v>2</v>
      </c>
      <c r="E9" s="21">
        <f>15/115</f>
        <v>0.13043478260869565</v>
      </c>
      <c r="F9" s="38" t="s">
        <v>12</v>
      </c>
      <c r="G9" s="23"/>
      <c r="H9" s="8"/>
      <c r="J9" s="39" t="s">
        <v>10</v>
      </c>
      <c r="L9" s="18"/>
      <c r="M9" s="18"/>
      <c r="N9" s="18"/>
    </row>
    <row r="10" spans="1:14" x14ac:dyDescent="0.3">
      <c r="A10" s="18"/>
      <c r="B10" s="30" t="s">
        <v>81</v>
      </c>
      <c r="C10" s="30" t="s">
        <v>9</v>
      </c>
      <c r="D10" s="20">
        <v>3</v>
      </c>
      <c r="E10" s="21">
        <f>13/113</f>
        <v>0.11504424778761062</v>
      </c>
      <c r="F10" s="38" t="s">
        <v>11</v>
      </c>
      <c r="G10" s="38"/>
      <c r="J10" s="39">
        <f>1/VLOOKUP(A3,'Annual Exchange'!A:B,2)</f>
        <v>0.71540992988982688</v>
      </c>
      <c r="L10" s="18"/>
      <c r="M10" s="18"/>
      <c r="N10" s="18"/>
    </row>
    <row r="11" spans="1:14" x14ac:dyDescent="0.3">
      <c r="A11" s="18"/>
      <c r="B11" s="30" t="s">
        <v>82</v>
      </c>
      <c r="C11" s="30" t="s">
        <v>9</v>
      </c>
      <c r="D11" s="20">
        <v>4</v>
      </c>
      <c r="E11" s="21">
        <f>15/115</f>
        <v>0.13043478260869565</v>
      </c>
      <c r="F11" s="38" t="s">
        <v>12</v>
      </c>
      <c r="G11" s="23"/>
      <c r="H11" s="8"/>
      <c r="L11" s="18"/>
      <c r="M11" s="18"/>
      <c r="N11" s="18"/>
    </row>
    <row r="12" spans="1:14" x14ac:dyDescent="0.3">
      <c r="A12" s="18"/>
      <c r="B12" s="40"/>
      <c r="C12" s="19"/>
      <c r="G12" s="23"/>
      <c r="L12" s="18"/>
      <c r="M12" s="18"/>
      <c r="N12" s="18"/>
    </row>
    <row r="13" spans="1:14" x14ac:dyDescent="0.3">
      <c r="A13" s="18"/>
      <c r="B13" s="18"/>
      <c r="C13" s="41"/>
      <c r="D13" s="18" t="s">
        <v>13</v>
      </c>
      <c r="L13" s="18"/>
      <c r="M13" s="18"/>
      <c r="N13" s="18"/>
    </row>
    <row r="14" spans="1:14" s="42" customFormat="1" ht="60" x14ac:dyDescent="0.3">
      <c r="C14" s="43"/>
      <c r="D14" s="44" t="s">
        <v>14</v>
      </c>
      <c r="E14" s="8"/>
      <c r="F14" s="44" t="s">
        <v>91</v>
      </c>
      <c r="G14" s="45" t="str">
        <f>IF(OR(J7="Yes",J7="Y"),"July to December","")</f>
        <v/>
      </c>
      <c r="H14" s="44" t="s">
        <v>92</v>
      </c>
      <c r="I14" s="44" t="s">
        <v>90</v>
      </c>
      <c r="J14" s="46" t="s">
        <v>15</v>
      </c>
      <c r="K14" s="8"/>
    </row>
    <row r="15" spans="1:14" ht="22.5" customHeight="1" x14ac:dyDescent="0.3">
      <c r="A15" s="47" t="s">
        <v>16</v>
      </c>
      <c r="B15" s="48"/>
      <c r="D15" s="50">
        <v>0</v>
      </c>
      <c r="F15" s="51">
        <v>0</v>
      </c>
      <c r="G15" s="51">
        <v>0</v>
      </c>
      <c r="H15" s="52">
        <f>IF(OR($I$5="Yes",$I$5="Y"),SUM(F15:G15)*VLOOKUP(D15,$D$7:$E$11,2),0)</f>
        <v>0</v>
      </c>
      <c r="I15" s="49">
        <f>SUM(F15:G15,-H15)</f>
        <v>0</v>
      </c>
      <c r="J15" s="53"/>
    </row>
    <row r="16" spans="1:14" x14ac:dyDescent="0.3">
      <c r="A16" s="47"/>
      <c r="B16" s="48"/>
      <c r="D16" s="50">
        <v>1</v>
      </c>
      <c r="F16" s="51">
        <v>0</v>
      </c>
      <c r="G16" s="51">
        <v>0</v>
      </c>
      <c r="H16" s="52">
        <f>IF(OR($I$5="Yes",$I$5="Y"),SUM(F16:G16)*VLOOKUP(D16,$D$7:$E$11,2),0)</f>
        <v>0</v>
      </c>
      <c r="I16" s="49">
        <f>SUM(F16:G16,-H16)</f>
        <v>0</v>
      </c>
      <c r="J16" s="53"/>
    </row>
    <row r="17" spans="1:10" x14ac:dyDescent="0.3">
      <c r="A17" s="47"/>
      <c r="B17" s="48"/>
      <c r="D17" s="50">
        <v>2</v>
      </c>
      <c r="F17" s="51">
        <v>0</v>
      </c>
      <c r="G17" s="51">
        <v>0</v>
      </c>
      <c r="H17" s="52">
        <f>IF(OR($I$5="Yes",$I$5="Y"),SUM(F17:G17)*VLOOKUP(D17,$D$7:$E$11,2),0)</f>
        <v>0</v>
      </c>
      <c r="I17" s="49">
        <f>SUM(F17:G17,-H17)</f>
        <v>0</v>
      </c>
      <c r="J17" s="53"/>
    </row>
    <row r="18" spans="1:10" x14ac:dyDescent="0.3">
      <c r="A18" s="47"/>
      <c r="B18" s="48"/>
      <c r="D18" s="50">
        <v>3</v>
      </c>
      <c r="F18" s="51">
        <v>0</v>
      </c>
      <c r="G18" s="51">
        <v>0</v>
      </c>
      <c r="H18" s="52">
        <f>IF(OR($I$5="Yes",$I$5="Y"),SUM(F18:G18)*VLOOKUP(D18,$D$7:$E$11,2),0)</f>
        <v>0</v>
      </c>
      <c r="I18" s="49">
        <f>SUM(F18:G18,-H18)</f>
        <v>0</v>
      </c>
      <c r="J18" s="53"/>
    </row>
    <row r="19" spans="1:10" x14ac:dyDescent="0.3">
      <c r="A19" s="47"/>
      <c r="B19" s="48"/>
      <c r="D19" s="50">
        <v>4</v>
      </c>
      <c r="F19" s="54">
        <v>0</v>
      </c>
      <c r="G19" s="54">
        <v>0</v>
      </c>
      <c r="H19" s="55">
        <f>IF(OR($I$5="Yes",$I$5="Y"),SUM(F19:G19)*VLOOKUP(D19,$D$7:$E$11,2),0)</f>
        <v>0</v>
      </c>
      <c r="I19" s="56">
        <f>SUM(F19:G19,-H19)</f>
        <v>0</v>
      </c>
      <c r="J19" s="53"/>
    </row>
    <row r="20" spans="1:10" ht="22.5" customHeight="1" x14ac:dyDescent="0.3">
      <c r="A20" s="47"/>
      <c r="B20" s="8" t="s">
        <v>17</v>
      </c>
      <c r="E20" s="57">
        <f>SUM(F20:G20)</f>
        <v>0</v>
      </c>
      <c r="F20" s="58">
        <f>SUM(F15:F19)</f>
        <v>0</v>
      </c>
      <c r="G20" s="58">
        <f>SUM(G15:G19)</f>
        <v>0</v>
      </c>
      <c r="H20" s="55">
        <f>SUM(H15:H19)</f>
        <v>0</v>
      </c>
      <c r="I20" s="55">
        <f>SUM(I15:I19)</f>
        <v>0</v>
      </c>
      <c r="J20" s="53">
        <f>I20*$J$10</f>
        <v>0</v>
      </c>
    </row>
    <row r="21" spans="1:10" x14ac:dyDescent="0.3">
      <c r="A21" s="47"/>
      <c r="F21" s="52"/>
      <c r="G21" s="52"/>
      <c r="H21" s="52"/>
      <c r="I21" s="49"/>
      <c r="J21" s="53"/>
    </row>
    <row r="22" spans="1:10" x14ac:dyDescent="0.3">
      <c r="A22" s="47" t="s">
        <v>18</v>
      </c>
      <c r="F22" s="52"/>
      <c r="G22" s="52"/>
      <c r="H22" s="52"/>
      <c r="I22" s="49"/>
      <c r="J22" s="53"/>
    </row>
    <row r="23" spans="1:10" x14ac:dyDescent="0.3">
      <c r="A23" s="47"/>
      <c r="B23" s="8" t="s">
        <v>19</v>
      </c>
      <c r="D23" s="20">
        <v>0</v>
      </c>
      <c r="F23" s="51">
        <v>0</v>
      </c>
      <c r="G23" s="51">
        <v>0</v>
      </c>
      <c r="H23" s="52">
        <f>IF(OR($I$5="Yes",$I$5="Y"),SUM(F23:G23)*VLOOKUP(D23,$D$7:$E$11,2),0)</f>
        <v>0</v>
      </c>
      <c r="I23" s="49">
        <f>SUM(F23:G23,-H23)</f>
        <v>0</v>
      </c>
      <c r="J23" s="53">
        <f t="shared" ref="J23:J31" si="0">I23*$J$10</f>
        <v>0</v>
      </c>
    </row>
    <row r="24" spans="1:10" x14ac:dyDescent="0.3">
      <c r="A24" s="47"/>
      <c r="B24" s="8" t="s">
        <v>20</v>
      </c>
      <c r="D24" s="50">
        <v>3</v>
      </c>
      <c r="F24" s="51">
        <v>0</v>
      </c>
      <c r="G24" s="51">
        <v>0</v>
      </c>
      <c r="H24" s="52">
        <f t="shared" ref="H24:H31" si="1">IF(OR($I$5="Yes",$I$5="Y"),SUM(F24:G24)*VLOOKUP(D24,$D$7:$E$11,2),0)</f>
        <v>0</v>
      </c>
      <c r="I24" s="49">
        <f t="shared" ref="I24:I31" si="2">SUM(F24:G24,-H24)</f>
        <v>0</v>
      </c>
      <c r="J24" s="53">
        <f t="shared" si="0"/>
        <v>0</v>
      </c>
    </row>
    <row r="25" spans="1:10" x14ac:dyDescent="0.3">
      <c r="A25" s="47"/>
      <c r="B25" s="8" t="s">
        <v>21</v>
      </c>
      <c r="D25" s="20">
        <v>0</v>
      </c>
      <c r="F25" s="51">
        <v>0</v>
      </c>
      <c r="G25" s="51">
        <v>0</v>
      </c>
      <c r="H25" s="52">
        <f t="shared" si="1"/>
        <v>0</v>
      </c>
      <c r="I25" s="49">
        <f t="shared" si="2"/>
        <v>0</v>
      </c>
      <c r="J25" s="53">
        <f t="shared" si="0"/>
        <v>0</v>
      </c>
    </row>
    <row r="26" spans="1:10" x14ac:dyDescent="0.3">
      <c r="A26" s="47"/>
      <c r="B26" s="8" t="s">
        <v>22</v>
      </c>
      <c r="D26" s="50">
        <v>3</v>
      </c>
      <c r="F26" s="51">
        <v>0</v>
      </c>
      <c r="G26" s="51">
        <v>0</v>
      </c>
      <c r="H26" s="52">
        <f t="shared" si="1"/>
        <v>0</v>
      </c>
      <c r="I26" s="49">
        <f t="shared" si="2"/>
        <v>0</v>
      </c>
      <c r="J26" s="53">
        <f t="shared" si="0"/>
        <v>0</v>
      </c>
    </row>
    <row r="27" spans="1:10" x14ac:dyDescent="0.3">
      <c r="A27" s="47"/>
      <c r="B27" s="59" t="s">
        <v>23</v>
      </c>
      <c r="D27" s="50">
        <v>3</v>
      </c>
      <c r="F27" s="51">
        <v>0</v>
      </c>
      <c r="G27" s="51">
        <v>0</v>
      </c>
      <c r="H27" s="52">
        <f t="shared" si="1"/>
        <v>0</v>
      </c>
      <c r="I27" s="49">
        <f t="shared" si="2"/>
        <v>0</v>
      </c>
      <c r="J27" s="53">
        <f t="shared" si="0"/>
        <v>0</v>
      </c>
    </row>
    <row r="28" spans="1:10" x14ac:dyDescent="0.3">
      <c r="A28" s="47"/>
      <c r="B28" s="60"/>
      <c r="D28" s="50">
        <v>3</v>
      </c>
      <c r="F28" s="51">
        <v>0</v>
      </c>
      <c r="G28" s="51">
        <v>0</v>
      </c>
      <c r="H28" s="52">
        <f t="shared" si="1"/>
        <v>0</v>
      </c>
      <c r="I28" s="49">
        <f t="shared" si="2"/>
        <v>0</v>
      </c>
      <c r="J28" s="53">
        <f t="shared" si="0"/>
        <v>0</v>
      </c>
    </row>
    <row r="29" spans="1:10" x14ac:dyDescent="0.3">
      <c r="A29" s="47"/>
      <c r="B29" s="60"/>
      <c r="D29" s="50">
        <v>3</v>
      </c>
      <c r="F29" s="51">
        <v>0</v>
      </c>
      <c r="G29" s="51">
        <v>0</v>
      </c>
      <c r="H29" s="52">
        <f t="shared" si="1"/>
        <v>0</v>
      </c>
      <c r="I29" s="49">
        <f t="shared" si="2"/>
        <v>0</v>
      </c>
      <c r="J29" s="53">
        <f t="shared" si="0"/>
        <v>0</v>
      </c>
    </row>
    <row r="30" spans="1:10" x14ac:dyDescent="0.3">
      <c r="A30" s="47"/>
      <c r="B30" s="60"/>
      <c r="D30" s="50">
        <v>3</v>
      </c>
      <c r="F30" s="51">
        <v>0</v>
      </c>
      <c r="G30" s="51">
        <v>0</v>
      </c>
      <c r="H30" s="52">
        <f t="shared" si="1"/>
        <v>0</v>
      </c>
      <c r="I30" s="49">
        <f t="shared" si="2"/>
        <v>0</v>
      </c>
      <c r="J30" s="53">
        <f t="shared" si="0"/>
        <v>0</v>
      </c>
    </row>
    <row r="31" spans="1:10" x14ac:dyDescent="0.3">
      <c r="A31" s="47"/>
      <c r="B31" s="8" t="s">
        <v>24</v>
      </c>
      <c r="D31" s="20">
        <v>0</v>
      </c>
      <c r="F31" s="51">
        <v>0</v>
      </c>
      <c r="G31" s="51">
        <v>0</v>
      </c>
      <c r="H31" s="52">
        <f t="shared" si="1"/>
        <v>0</v>
      </c>
      <c r="I31" s="49">
        <f t="shared" si="2"/>
        <v>0</v>
      </c>
      <c r="J31" s="53">
        <f t="shared" si="0"/>
        <v>0</v>
      </c>
    </row>
    <row r="32" spans="1:10" ht="18.75" customHeight="1" x14ac:dyDescent="0.3">
      <c r="A32" s="47"/>
      <c r="B32" s="8" t="s">
        <v>25</v>
      </c>
      <c r="F32" s="61">
        <f>SUM(F23:F31)</f>
        <v>0</v>
      </c>
      <c r="G32" s="61"/>
      <c r="H32" s="61">
        <f>SUM(H23:H31)</f>
        <v>0</v>
      </c>
      <c r="I32" s="61">
        <f>SUM(I23:I31)</f>
        <v>0</v>
      </c>
      <c r="J32" s="53">
        <f>SUM(J23:J31)</f>
        <v>0</v>
      </c>
    </row>
    <row r="33" spans="1:10" ht="19.5" customHeight="1" x14ac:dyDescent="0.3">
      <c r="A33" s="47" t="s">
        <v>26</v>
      </c>
      <c r="F33" s="61">
        <f>+F20-F32</f>
        <v>0</v>
      </c>
      <c r="G33" s="61">
        <f>+G20-G32</f>
        <v>0</v>
      </c>
      <c r="H33" s="61">
        <f>+H20-H32</f>
        <v>0</v>
      </c>
      <c r="I33" s="61">
        <f>+I20-I32</f>
        <v>0</v>
      </c>
      <c r="J33" s="53">
        <f>J20-J32</f>
        <v>0</v>
      </c>
    </row>
    <row r="34" spans="1:10" ht="27" customHeight="1" x14ac:dyDescent="0.3">
      <c r="A34" s="47" t="s">
        <v>27</v>
      </c>
      <c r="J34" s="53"/>
    </row>
    <row r="35" spans="1:10" x14ac:dyDescent="0.3">
      <c r="B35" s="59" t="s">
        <v>28</v>
      </c>
      <c r="D35" s="50">
        <v>3</v>
      </c>
      <c r="F35" s="62">
        <v>0</v>
      </c>
      <c r="G35" s="62">
        <v>0</v>
      </c>
      <c r="H35" s="52">
        <f>IF(OR($I$5="Yes",$I$5="Y"),SUM(F35:G35)*VLOOKUP(D35,$D$7:$E$11,2),0)</f>
        <v>0</v>
      </c>
      <c r="I35" s="49">
        <f t="shared" ref="I35:I62" si="3">SUM(F35:G35,-H35)</f>
        <v>0</v>
      </c>
      <c r="J35" s="53">
        <f t="shared" ref="J35:J61" si="4">I35*$J$10</f>
        <v>0</v>
      </c>
    </row>
    <row r="36" spans="1:10" x14ac:dyDescent="0.3">
      <c r="B36" s="8" t="s">
        <v>29</v>
      </c>
      <c r="C36" s="63"/>
      <c r="D36" s="50">
        <v>3</v>
      </c>
      <c r="E36" s="64">
        <v>0.5</v>
      </c>
      <c r="F36" s="22">
        <f>C36*E36</f>
        <v>0</v>
      </c>
      <c r="H36" s="52"/>
      <c r="I36" s="49"/>
      <c r="J36" s="53"/>
    </row>
    <row r="37" spans="1:10" x14ac:dyDescent="0.3">
      <c r="B37" s="53" t="s">
        <v>29</v>
      </c>
      <c r="C37" s="63">
        <v>0</v>
      </c>
      <c r="D37" s="50">
        <v>3</v>
      </c>
      <c r="E37" s="65">
        <v>0.5</v>
      </c>
      <c r="G37" s="22">
        <f>+C37*E37</f>
        <v>0</v>
      </c>
      <c r="H37" s="52"/>
      <c r="I37" s="49"/>
      <c r="J37" s="53">
        <f>E38*$J$10</f>
        <v>0</v>
      </c>
    </row>
    <row r="38" spans="1:10" x14ac:dyDescent="0.3">
      <c r="B38" s="66" t="s">
        <v>30</v>
      </c>
      <c r="C38" s="57">
        <f>SUM(C36:C37)</f>
        <v>0</v>
      </c>
      <c r="D38" s="8"/>
      <c r="E38" s="67">
        <f>ROUND(I38/E37,2)</f>
        <v>0</v>
      </c>
      <c r="H38" s="52">
        <f>IF(OR($I$5="Yes",$I$5="Y"),SUM(F36,G37)*VLOOKUP(D36,$D$7:$E$11,2),0)</f>
        <v>0</v>
      </c>
      <c r="I38" s="49">
        <f>SUM(F36:G38,-H38)</f>
        <v>0</v>
      </c>
      <c r="J38" s="53" t="s">
        <v>31</v>
      </c>
    </row>
    <row r="39" spans="1:10" x14ac:dyDescent="0.3">
      <c r="B39" s="8" t="s">
        <v>32</v>
      </c>
      <c r="D39" s="50">
        <v>3</v>
      </c>
      <c r="F39" s="62">
        <v>0</v>
      </c>
      <c r="G39" s="62">
        <v>0</v>
      </c>
      <c r="H39" s="52">
        <f t="shared" ref="H39:H62" si="5">IF(OR($I$5="Yes",$I$5="Y"),SUM(F39:G39)*VLOOKUP(D39,$D$7:$E$11,2),0)</f>
        <v>0</v>
      </c>
      <c r="I39" s="49">
        <f t="shared" si="3"/>
        <v>0</v>
      </c>
      <c r="J39" s="53">
        <f t="shared" si="4"/>
        <v>0</v>
      </c>
    </row>
    <row r="40" spans="1:10" x14ac:dyDescent="0.3">
      <c r="B40" s="8" t="s">
        <v>33</v>
      </c>
      <c r="D40" s="20">
        <v>0</v>
      </c>
      <c r="F40" s="62">
        <v>0</v>
      </c>
      <c r="G40" s="62">
        <v>0</v>
      </c>
      <c r="H40" s="52">
        <f t="shared" si="5"/>
        <v>0</v>
      </c>
      <c r="I40" s="49">
        <f t="shared" si="3"/>
        <v>0</v>
      </c>
      <c r="J40" s="53">
        <f t="shared" si="4"/>
        <v>0</v>
      </c>
    </row>
    <row r="41" spans="1:10" x14ac:dyDescent="0.3">
      <c r="B41" s="8" t="s">
        <v>34</v>
      </c>
      <c r="D41" s="20">
        <v>0</v>
      </c>
      <c r="F41" s="62">
        <v>0</v>
      </c>
      <c r="G41" s="62">
        <v>0</v>
      </c>
      <c r="H41" s="52">
        <f t="shared" si="5"/>
        <v>0</v>
      </c>
      <c r="I41" s="49">
        <f t="shared" si="3"/>
        <v>0</v>
      </c>
      <c r="J41" s="53">
        <f t="shared" si="4"/>
        <v>0</v>
      </c>
    </row>
    <row r="42" spans="1:10" x14ac:dyDescent="0.3">
      <c r="B42" s="8" t="s">
        <v>35</v>
      </c>
      <c r="D42" s="50">
        <v>0</v>
      </c>
      <c r="F42" s="62">
        <v>0</v>
      </c>
      <c r="G42" s="62">
        <v>0</v>
      </c>
      <c r="H42" s="52">
        <f t="shared" si="5"/>
        <v>0</v>
      </c>
      <c r="I42" s="49">
        <f t="shared" si="3"/>
        <v>0</v>
      </c>
      <c r="J42" s="53">
        <f t="shared" si="4"/>
        <v>0</v>
      </c>
    </row>
    <row r="43" spans="1:10" x14ac:dyDescent="0.3">
      <c r="B43" s="8" t="s">
        <v>36</v>
      </c>
      <c r="D43" s="50">
        <v>3</v>
      </c>
      <c r="F43" s="62"/>
      <c r="G43" s="62">
        <v>0</v>
      </c>
      <c r="H43" s="52">
        <f t="shared" si="5"/>
        <v>0</v>
      </c>
      <c r="I43" s="49">
        <f t="shared" si="3"/>
        <v>0</v>
      </c>
      <c r="J43" s="53">
        <f t="shared" si="4"/>
        <v>0</v>
      </c>
    </row>
    <row r="44" spans="1:10" x14ac:dyDescent="0.3">
      <c r="B44" s="8" t="s">
        <v>37</v>
      </c>
      <c r="D44" s="50">
        <v>3</v>
      </c>
      <c r="F44" s="62">
        <v>0</v>
      </c>
      <c r="G44" s="62">
        <v>0</v>
      </c>
      <c r="H44" s="52">
        <f t="shared" si="5"/>
        <v>0</v>
      </c>
      <c r="I44" s="49">
        <f t="shared" si="3"/>
        <v>0</v>
      </c>
      <c r="J44" s="53">
        <f t="shared" si="4"/>
        <v>0</v>
      </c>
    </row>
    <row r="45" spans="1:10" x14ac:dyDescent="0.3">
      <c r="B45" s="8" t="s">
        <v>38</v>
      </c>
      <c r="D45" s="50">
        <v>3</v>
      </c>
      <c r="F45" s="51"/>
      <c r="G45" s="51">
        <v>0</v>
      </c>
      <c r="H45" s="52">
        <f t="shared" si="5"/>
        <v>0</v>
      </c>
      <c r="I45" s="49">
        <f t="shared" si="3"/>
        <v>0</v>
      </c>
      <c r="J45" s="53">
        <f t="shared" si="4"/>
        <v>0</v>
      </c>
    </row>
    <row r="46" spans="1:10" x14ac:dyDescent="0.3">
      <c r="B46" s="8" t="s">
        <v>39</v>
      </c>
      <c r="D46" s="50">
        <v>3</v>
      </c>
      <c r="F46" s="62"/>
      <c r="G46" s="62">
        <v>0</v>
      </c>
      <c r="H46" s="52">
        <f t="shared" si="5"/>
        <v>0</v>
      </c>
      <c r="I46" s="49">
        <f t="shared" si="3"/>
        <v>0</v>
      </c>
      <c r="J46" s="53">
        <f t="shared" si="4"/>
        <v>0</v>
      </c>
    </row>
    <row r="47" spans="1:10" x14ac:dyDescent="0.3">
      <c r="B47" s="8" t="s">
        <v>40</v>
      </c>
      <c r="D47" s="50">
        <v>3</v>
      </c>
      <c r="F47" s="51">
        <v>0</v>
      </c>
      <c r="G47" s="51">
        <v>0</v>
      </c>
      <c r="H47" s="52">
        <f t="shared" si="5"/>
        <v>0</v>
      </c>
      <c r="I47" s="49">
        <f t="shared" si="3"/>
        <v>0</v>
      </c>
      <c r="J47" s="53">
        <f t="shared" si="4"/>
        <v>0</v>
      </c>
    </row>
    <row r="48" spans="1:10" x14ac:dyDescent="0.3">
      <c r="B48" s="8" t="s">
        <v>41</v>
      </c>
      <c r="D48" s="50">
        <v>3</v>
      </c>
      <c r="F48" s="62">
        <v>0</v>
      </c>
      <c r="G48" s="62">
        <v>0</v>
      </c>
      <c r="H48" s="52">
        <f t="shared" si="5"/>
        <v>0</v>
      </c>
      <c r="I48" s="49">
        <f t="shared" si="3"/>
        <v>0</v>
      </c>
      <c r="J48" s="53">
        <f t="shared" si="4"/>
        <v>0</v>
      </c>
    </row>
    <row r="49" spans="1:10" x14ac:dyDescent="0.3">
      <c r="B49" s="8" t="s">
        <v>42</v>
      </c>
      <c r="D49" s="20">
        <v>0</v>
      </c>
      <c r="F49" s="51">
        <v>0</v>
      </c>
      <c r="G49" s="51">
        <v>0</v>
      </c>
      <c r="H49" s="52">
        <f t="shared" si="5"/>
        <v>0</v>
      </c>
      <c r="I49" s="49">
        <f t="shared" si="3"/>
        <v>0</v>
      </c>
      <c r="J49" s="53">
        <f t="shared" si="4"/>
        <v>0</v>
      </c>
    </row>
    <row r="50" spans="1:10" x14ac:dyDescent="0.3">
      <c r="B50" s="8" t="s">
        <v>43</v>
      </c>
      <c r="D50" s="20">
        <v>0</v>
      </c>
      <c r="F50" s="51">
        <v>0</v>
      </c>
      <c r="G50" s="51">
        <v>0</v>
      </c>
      <c r="H50" s="52">
        <f t="shared" si="5"/>
        <v>0</v>
      </c>
      <c r="I50" s="49">
        <f t="shared" si="3"/>
        <v>0</v>
      </c>
      <c r="J50" s="53">
        <f t="shared" si="4"/>
        <v>0</v>
      </c>
    </row>
    <row r="51" spans="1:10" x14ac:dyDescent="0.3">
      <c r="B51" s="8" t="s">
        <v>44</v>
      </c>
      <c r="D51" s="50">
        <v>3</v>
      </c>
      <c r="F51" s="51">
        <v>0</v>
      </c>
      <c r="G51" s="51">
        <v>0</v>
      </c>
      <c r="H51" s="52">
        <f t="shared" si="5"/>
        <v>0</v>
      </c>
      <c r="I51" s="49">
        <f t="shared" si="3"/>
        <v>0</v>
      </c>
      <c r="J51" s="53">
        <f t="shared" si="4"/>
        <v>0</v>
      </c>
    </row>
    <row r="52" spans="1:10" x14ac:dyDescent="0.3">
      <c r="B52" s="59" t="s">
        <v>83</v>
      </c>
      <c r="D52" s="50">
        <v>3</v>
      </c>
      <c r="F52" s="62"/>
      <c r="G52" s="62">
        <v>0</v>
      </c>
      <c r="H52" s="52">
        <f t="shared" si="5"/>
        <v>0</v>
      </c>
      <c r="I52" s="49">
        <f>SUM(F52:G52,-H52)</f>
        <v>0</v>
      </c>
      <c r="J52" s="53">
        <f>I52*$J$10</f>
        <v>0</v>
      </c>
    </row>
    <row r="53" spans="1:10" x14ac:dyDescent="0.3">
      <c r="B53" s="8" t="s">
        <v>45</v>
      </c>
      <c r="D53" s="50">
        <v>3</v>
      </c>
      <c r="F53" s="62">
        <v>0</v>
      </c>
      <c r="G53" s="62">
        <v>0</v>
      </c>
      <c r="H53" s="52">
        <f t="shared" si="5"/>
        <v>0</v>
      </c>
      <c r="I53" s="49">
        <f>SUM(F53:G53,-H53)</f>
        <v>0</v>
      </c>
      <c r="J53" s="53">
        <f t="shared" si="4"/>
        <v>0</v>
      </c>
    </row>
    <row r="54" spans="1:10" x14ac:dyDescent="0.3">
      <c r="B54" s="8" t="s">
        <v>46</v>
      </c>
      <c r="D54" s="50">
        <v>3</v>
      </c>
      <c r="F54" s="62">
        <v>0</v>
      </c>
      <c r="G54" s="62">
        <v>0</v>
      </c>
      <c r="H54" s="52">
        <f t="shared" si="5"/>
        <v>0</v>
      </c>
      <c r="I54" s="49">
        <f t="shared" si="3"/>
        <v>0</v>
      </c>
      <c r="J54" s="53" t="s">
        <v>31</v>
      </c>
    </row>
    <row r="55" spans="1:10" x14ac:dyDescent="0.3">
      <c r="B55" s="18" t="s">
        <v>47</v>
      </c>
      <c r="C55" s="19"/>
      <c r="F55" s="22">
        <f>+F86</f>
        <v>0</v>
      </c>
      <c r="G55" s="22">
        <f>+G86</f>
        <v>0</v>
      </c>
      <c r="H55" s="52">
        <f>H86</f>
        <v>0</v>
      </c>
      <c r="I55" s="49">
        <f t="shared" si="3"/>
        <v>0</v>
      </c>
      <c r="J55" s="53">
        <f t="shared" si="4"/>
        <v>0</v>
      </c>
    </row>
    <row r="56" spans="1:10" x14ac:dyDescent="0.3">
      <c r="A56" s="94" t="s">
        <v>48</v>
      </c>
      <c r="B56" s="18" t="s">
        <v>49</v>
      </c>
      <c r="C56" s="19"/>
      <c r="D56" s="20">
        <v>3</v>
      </c>
      <c r="F56" s="51">
        <v>0</v>
      </c>
      <c r="G56" s="51">
        <v>0</v>
      </c>
      <c r="H56" s="52">
        <f t="shared" si="5"/>
        <v>0</v>
      </c>
      <c r="I56" s="49">
        <f t="shared" si="3"/>
        <v>0</v>
      </c>
      <c r="J56" s="53">
        <f t="shared" si="4"/>
        <v>0</v>
      </c>
    </row>
    <row r="57" spans="1:10" ht="12.75" customHeight="1" x14ac:dyDescent="0.3">
      <c r="A57" s="94" t="s">
        <v>48</v>
      </c>
      <c r="B57" s="8" t="s">
        <v>50</v>
      </c>
      <c r="C57" s="19"/>
      <c r="D57" s="20">
        <v>3</v>
      </c>
      <c r="F57" s="51">
        <v>0</v>
      </c>
      <c r="G57" s="51">
        <v>0</v>
      </c>
      <c r="H57" s="52">
        <f t="shared" si="5"/>
        <v>0</v>
      </c>
      <c r="I57" s="49">
        <f t="shared" si="3"/>
        <v>0</v>
      </c>
      <c r="J57" s="68"/>
    </row>
    <row r="58" spans="1:10" ht="12.75" customHeight="1" x14ac:dyDescent="0.3">
      <c r="A58" s="66"/>
      <c r="B58" s="8" t="s">
        <v>51</v>
      </c>
      <c r="C58" s="19"/>
      <c r="D58" s="20">
        <v>0</v>
      </c>
      <c r="F58" s="51"/>
      <c r="G58" s="51">
        <v>0</v>
      </c>
      <c r="H58" s="52">
        <f t="shared" si="5"/>
        <v>0</v>
      </c>
      <c r="I58" s="49">
        <f t="shared" si="3"/>
        <v>0</v>
      </c>
      <c r="J58" s="53">
        <f t="shared" si="4"/>
        <v>0</v>
      </c>
    </row>
    <row r="59" spans="1:10" x14ac:dyDescent="0.3">
      <c r="B59" s="59" t="s">
        <v>52</v>
      </c>
      <c r="D59" s="50">
        <v>3</v>
      </c>
      <c r="F59" s="51">
        <v>0</v>
      </c>
      <c r="G59" s="51">
        <v>0</v>
      </c>
      <c r="H59" s="52">
        <f t="shared" si="5"/>
        <v>0</v>
      </c>
      <c r="I59" s="49">
        <f t="shared" si="3"/>
        <v>0</v>
      </c>
      <c r="J59" s="53">
        <f t="shared" si="4"/>
        <v>0</v>
      </c>
    </row>
    <row r="60" spans="1:10" x14ac:dyDescent="0.3">
      <c r="B60" s="69" t="s">
        <v>84</v>
      </c>
      <c r="D60" s="50">
        <v>3</v>
      </c>
      <c r="F60" s="51">
        <v>0</v>
      </c>
      <c r="G60" s="51">
        <v>0</v>
      </c>
      <c r="H60" s="52">
        <f t="shared" si="5"/>
        <v>0</v>
      </c>
      <c r="I60" s="49">
        <f t="shared" si="3"/>
        <v>0</v>
      </c>
      <c r="J60" s="53">
        <f t="shared" si="4"/>
        <v>0</v>
      </c>
    </row>
    <row r="61" spans="1:10" x14ac:dyDescent="0.3">
      <c r="B61" s="69"/>
      <c r="D61" s="50">
        <v>3</v>
      </c>
      <c r="F61" s="51">
        <v>0</v>
      </c>
      <c r="G61" s="51">
        <v>0</v>
      </c>
      <c r="H61" s="52">
        <f t="shared" si="5"/>
        <v>0</v>
      </c>
      <c r="I61" s="49">
        <f t="shared" si="3"/>
        <v>0</v>
      </c>
      <c r="J61" s="53">
        <f t="shared" si="4"/>
        <v>0</v>
      </c>
    </row>
    <row r="62" spans="1:10" x14ac:dyDescent="0.3">
      <c r="B62" s="69"/>
      <c r="D62" s="50">
        <v>3</v>
      </c>
      <c r="F62" s="54">
        <v>0</v>
      </c>
      <c r="G62" s="54">
        <v>0</v>
      </c>
      <c r="H62" s="52">
        <f t="shared" si="5"/>
        <v>0</v>
      </c>
      <c r="I62" s="49">
        <f t="shared" si="3"/>
        <v>0</v>
      </c>
      <c r="J62" s="53">
        <f>I62*$J$10</f>
        <v>0</v>
      </c>
    </row>
    <row r="63" spans="1:10" ht="21.75" customHeight="1" x14ac:dyDescent="0.3">
      <c r="A63" s="47" t="s">
        <v>53</v>
      </c>
      <c r="F63" s="61">
        <f>SUM(F35:F62)</f>
        <v>0</v>
      </c>
      <c r="G63" s="61">
        <f>SUM(G35:G62)</f>
        <v>0</v>
      </c>
      <c r="H63" s="61">
        <f>SUM(H35:H62)</f>
        <v>0</v>
      </c>
      <c r="I63" s="70">
        <f>SUM(I35:I62)</f>
        <v>0</v>
      </c>
      <c r="J63" s="53">
        <f>SUM(J38:J62,J35)</f>
        <v>0</v>
      </c>
    </row>
    <row r="64" spans="1:10" ht="21" customHeight="1" x14ac:dyDescent="0.3">
      <c r="A64" s="47" t="s">
        <v>54</v>
      </c>
      <c r="B64" s="18"/>
      <c r="C64" s="19"/>
      <c r="F64" s="52">
        <f>+F33-F63</f>
        <v>0</v>
      </c>
      <c r="G64" s="52">
        <f>+G33-G63</f>
        <v>0</v>
      </c>
      <c r="H64" s="52">
        <f>+H33-H63</f>
        <v>0</v>
      </c>
      <c r="I64" s="71">
        <f>+I33-I63</f>
        <v>0</v>
      </c>
      <c r="J64" s="53">
        <f>J33-J63</f>
        <v>0</v>
      </c>
    </row>
    <row r="65" spans="1:10" ht="21" customHeight="1" x14ac:dyDescent="0.3">
      <c r="A65" s="47" t="s">
        <v>55</v>
      </c>
      <c r="B65" s="18"/>
      <c r="C65" s="19"/>
      <c r="F65" s="52"/>
      <c r="G65" s="52"/>
      <c r="H65" s="52">
        <f>SUM(H111:H118)</f>
        <v>0</v>
      </c>
      <c r="I65" s="71"/>
      <c r="J65" s="53"/>
    </row>
    <row r="66" spans="1:10" ht="19.5" customHeight="1" x14ac:dyDescent="0.3">
      <c r="A66" s="47" t="s">
        <v>56</v>
      </c>
      <c r="B66" s="18"/>
      <c r="C66" s="19"/>
      <c r="F66" s="52">
        <f>MIN(F105,MAX(F64,0))</f>
        <v>0</v>
      </c>
      <c r="G66" s="52">
        <f>MIN(G105,MAX(G64,0))</f>
        <v>0</v>
      </c>
      <c r="H66" s="52">
        <f>+H105</f>
        <v>0</v>
      </c>
      <c r="I66" s="71">
        <f>MIN(I105,MAX(I64,0))</f>
        <v>0</v>
      </c>
      <c r="J66" s="53">
        <f>MIN(J105,MAX(J64,0))</f>
        <v>0</v>
      </c>
    </row>
    <row r="67" spans="1:10" ht="32.25" customHeight="1" thickBot="1" x14ac:dyDescent="0.35">
      <c r="A67" s="47" t="str">
        <f>"Net income (Loss) "&amp;IF(OR(I5="Yes",I5="Y")," - GST/HST Payable (Refundable)","")</f>
        <v xml:space="preserve">Net income (Loss) </v>
      </c>
      <c r="F67" s="72">
        <f>+F64-F66</f>
        <v>0</v>
      </c>
      <c r="G67" s="72">
        <f>+G64-G66</f>
        <v>0</v>
      </c>
      <c r="H67" s="72">
        <f>+H64-H66-H65</f>
        <v>0</v>
      </c>
      <c r="I67" s="73">
        <f>+I64-I66</f>
        <v>0</v>
      </c>
      <c r="J67" s="53">
        <f>J64-J66</f>
        <v>0</v>
      </c>
    </row>
    <row r="68" spans="1:10" ht="25.5" customHeight="1" thickTop="1" x14ac:dyDescent="0.3">
      <c r="A68" s="47"/>
      <c r="F68" s="74"/>
      <c r="G68" s="74"/>
      <c r="H68" s="74"/>
      <c r="I68" s="74"/>
      <c r="J68" s="53"/>
    </row>
    <row r="69" spans="1:10" ht="37.5" customHeight="1" x14ac:dyDescent="0.3">
      <c r="A69" s="75" t="s">
        <v>57</v>
      </c>
      <c r="H69" s="22"/>
      <c r="I69" s="22"/>
      <c r="J69" s="53"/>
    </row>
    <row r="70" spans="1:10" ht="21" customHeight="1" x14ac:dyDescent="0.3">
      <c r="B70" s="8" t="s">
        <v>58</v>
      </c>
      <c r="D70" s="50">
        <v>3</v>
      </c>
      <c r="F70" s="62"/>
      <c r="G70" s="62"/>
      <c r="H70" s="52">
        <f t="shared" ref="H70:H79" si="6">IF(OR($I$5="Yes",$I$5="Y"),SUM(F70:G70)*VLOOKUP(D70,$D$7:$E$11,2),0)</f>
        <v>0</v>
      </c>
      <c r="I70" s="49">
        <f t="shared" ref="I70:I77" si="7">SUM(F70:G70,-H70)</f>
        <v>0</v>
      </c>
      <c r="J70" s="53"/>
    </row>
    <row r="71" spans="1:10" x14ac:dyDescent="0.3">
      <c r="B71" s="8" t="s">
        <v>41</v>
      </c>
      <c r="D71" s="50">
        <v>3</v>
      </c>
      <c r="F71" s="62"/>
      <c r="G71" s="62">
        <v>0</v>
      </c>
      <c r="H71" s="52">
        <f t="shared" si="6"/>
        <v>0</v>
      </c>
      <c r="I71" s="49">
        <f t="shared" si="7"/>
        <v>0</v>
      </c>
      <c r="J71" s="53">
        <f t="shared" ref="J71:J77" si="8">I71*$J$10</f>
        <v>0</v>
      </c>
    </row>
    <row r="72" spans="1:10" x14ac:dyDescent="0.3">
      <c r="B72" s="8" t="s">
        <v>33</v>
      </c>
      <c r="D72" s="20">
        <v>0</v>
      </c>
      <c r="F72" s="62"/>
      <c r="G72" s="62">
        <v>0</v>
      </c>
      <c r="H72" s="52">
        <f t="shared" si="6"/>
        <v>0</v>
      </c>
      <c r="I72" s="49">
        <f t="shared" si="7"/>
        <v>0</v>
      </c>
      <c r="J72" s="53">
        <f t="shared" si="8"/>
        <v>0</v>
      </c>
    </row>
    <row r="73" spans="1:10" x14ac:dyDescent="0.3">
      <c r="B73" s="8" t="s">
        <v>59</v>
      </c>
      <c r="D73" s="20">
        <v>0</v>
      </c>
      <c r="F73" s="62"/>
      <c r="G73" s="62">
        <v>0</v>
      </c>
      <c r="H73" s="52">
        <f t="shared" si="6"/>
        <v>0</v>
      </c>
      <c r="I73" s="49">
        <f t="shared" si="7"/>
        <v>0</v>
      </c>
      <c r="J73" s="53">
        <f t="shared" si="8"/>
        <v>0</v>
      </c>
    </row>
    <row r="74" spans="1:10" x14ac:dyDescent="0.3">
      <c r="B74" s="8" t="s">
        <v>34</v>
      </c>
      <c r="D74" s="20">
        <v>0</v>
      </c>
      <c r="F74" s="62"/>
      <c r="G74" s="62">
        <v>0</v>
      </c>
      <c r="H74" s="52">
        <f t="shared" si="6"/>
        <v>0</v>
      </c>
      <c r="I74" s="49">
        <f t="shared" si="7"/>
        <v>0</v>
      </c>
      <c r="J74" s="53">
        <f t="shared" si="8"/>
        <v>0</v>
      </c>
    </row>
    <row r="75" spans="1:10" x14ac:dyDescent="0.3">
      <c r="B75" s="8" t="s">
        <v>60</v>
      </c>
      <c r="D75" s="50">
        <v>3</v>
      </c>
      <c r="F75" s="51">
        <v>0</v>
      </c>
      <c r="G75" s="51">
        <v>0</v>
      </c>
      <c r="H75" s="52">
        <f t="shared" si="6"/>
        <v>0</v>
      </c>
      <c r="I75" s="49">
        <f t="shared" si="7"/>
        <v>0</v>
      </c>
      <c r="J75" s="53">
        <f t="shared" si="8"/>
        <v>0</v>
      </c>
    </row>
    <row r="76" spans="1:10" x14ac:dyDescent="0.3">
      <c r="B76" s="8" t="s">
        <v>61</v>
      </c>
      <c r="D76" s="50">
        <v>3</v>
      </c>
      <c r="F76" s="51">
        <v>0</v>
      </c>
      <c r="G76" s="51">
        <v>0</v>
      </c>
      <c r="H76" s="52">
        <f t="shared" si="6"/>
        <v>0</v>
      </c>
      <c r="I76" s="49">
        <f t="shared" si="7"/>
        <v>0</v>
      </c>
      <c r="J76" s="53">
        <f t="shared" si="8"/>
        <v>0</v>
      </c>
    </row>
    <row r="77" spans="1:10" x14ac:dyDescent="0.3">
      <c r="D77" s="50">
        <v>3</v>
      </c>
      <c r="F77" s="51"/>
      <c r="G77" s="51">
        <v>0</v>
      </c>
      <c r="H77" s="52">
        <f t="shared" si="6"/>
        <v>0</v>
      </c>
      <c r="I77" s="49">
        <f t="shared" si="7"/>
        <v>0</v>
      </c>
      <c r="J77" s="53">
        <f t="shared" si="8"/>
        <v>0</v>
      </c>
    </row>
    <row r="78" spans="1:10" x14ac:dyDescent="0.3">
      <c r="A78" s="76" t="b">
        <v>0</v>
      </c>
      <c r="B78" s="59"/>
      <c r="D78" s="50">
        <v>3</v>
      </c>
      <c r="F78" s="77">
        <f>IF(ISBLANK(F89),0,IF($A$78,F89*0.49+MIN(F89,5000)*0.06,0))</f>
        <v>0</v>
      </c>
      <c r="G78" s="77">
        <f>IF(ISBLANK(G89),0,IF($A$78,G89*0.49+MAX(0,MIN(5000-F89,MIN(5000,G89)))*0.06,0))</f>
        <v>0</v>
      </c>
      <c r="H78" s="52">
        <f t="shared" si="6"/>
        <v>0</v>
      </c>
      <c r="I78" s="49">
        <f>SUM(F78:G78,-H78)</f>
        <v>0</v>
      </c>
      <c r="J78" s="53"/>
    </row>
    <row r="79" spans="1:10" x14ac:dyDescent="0.3">
      <c r="B79" s="8" t="s">
        <v>62</v>
      </c>
      <c r="D79" s="20">
        <v>0</v>
      </c>
      <c r="F79" s="51"/>
      <c r="G79" s="51">
        <v>0</v>
      </c>
      <c r="H79" s="52">
        <f t="shared" si="6"/>
        <v>0</v>
      </c>
      <c r="I79" s="49">
        <f>SUM(F79:G79,-H79)</f>
        <v>0</v>
      </c>
      <c r="J79" s="53"/>
    </row>
    <row r="80" spans="1:10" x14ac:dyDescent="0.3">
      <c r="F80" s="61">
        <f>SUM(F70:F79)</f>
        <v>0</v>
      </c>
      <c r="G80" s="61">
        <f>SUM(G70:G79)</f>
        <v>0</v>
      </c>
      <c r="H80" s="61">
        <f>SUM(H70:H79)</f>
        <v>0</v>
      </c>
      <c r="I80" s="61">
        <f>SUM(I70:I79)</f>
        <v>0</v>
      </c>
      <c r="J80" s="53">
        <f>SUM(J70:J79)</f>
        <v>0</v>
      </c>
    </row>
    <row r="81" spans="1:11" x14ac:dyDescent="0.3">
      <c r="F81" s="52"/>
      <c r="G81" s="52"/>
      <c r="H81" s="52"/>
      <c r="I81" s="52"/>
      <c r="J81" s="53"/>
    </row>
    <row r="82" spans="1:11" s="47" customFormat="1" ht="30" customHeight="1" x14ac:dyDescent="0.3">
      <c r="B82" s="107" t="s">
        <v>63</v>
      </c>
      <c r="C82" s="106" t="s">
        <v>64</v>
      </c>
      <c r="D82" s="10"/>
      <c r="E82" s="78">
        <f>IF(A78,1,IF(E90&gt;0,E89/E90,0))</f>
        <v>0</v>
      </c>
      <c r="F82" s="74">
        <f>F80*IF(F90&gt;0,F89/F90,IF(A78,1,0))</f>
        <v>0</v>
      </c>
      <c r="G82" s="74">
        <f>G80*IF(G90&gt;0,G89/G90,IF(A78,1,0))</f>
        <v>0</v>
      </c>
      <c r="H82" s="74">
        <f>+H80*$E$82</f>
        <v>0</v>
      </c>
      <c r="I82" s="74">
        <f>+I80*$E$82</f>
        <v>0</v>
      </c>
      <c r="J82" s="53">
        <f>MAX(J80*$E$82,$J$89*$J$87/100+$J$90*$J$88/100)</f>
        <v>0</v>
      </c>
      <c r="K82" s="8"/>
    </row>
    <row r="83" spans="1:11" x14ac:dyDescent="0.3">
      <c r="B83" s="8" t="s">
        <v>65</v>
      </c>
      <c r="D83" s="20">
        <v>0</v>
      </c>
      <c r="F83" s="51">
        <v>0</v>
      </c>
      <c r="G83" s="51">
        <v>0</v>
      </c>
      <c r="H83" s="52">
        <f>IF(OR($I$5="Yes",$I$5="Y"),SUM(F83:G83)*VLOOKUP(D83,$D$7:$E$11,2),0)</f>
        <v>0</v>
      </c>
      <c r="I83" s="49">
        <f>SUM(F83:G83,-H83)</f>
        <v>0</v>
      </c>
      <c r="J83" s="53">
        <f>I83*$J$10</f>
        <v>0</v>
      </c>
    </row>
    <row r="84" spans="1:11" x14ac:dyDescent="0.3">
      <c r="B84" s="8" t="s">
        <v>66</v>
      </c>
      <c r="D84" s="50">
        <v>3</v>
      </c>
      <c r="F84" s="51"/>
      <c r="G84" s="51">
        <v>0</v>
      </c>
      <c r="H84" s="52">
        <f>IF(OR($I$5="Yes",$I$5="Y"),SUM(F84:G84)*VLOOKUP(D84,$D$7:$E$11,2),0)</f>
        <v>0</v>
      </c>
      <c r="I84" s="49">
        <f>SUM(F84:G84,-H84)</f>
        <v>0</v>
      </c>
      <c r="J84" s="53" t="s">
        <v>31</v>
      </c>
    </row>
    <row r="85" spans="1:11" x14ac:dyDescent="0.3">
      <c r="B85" s="8" t="s">
        <v>85</v>
      </c>
      <c r="D85" s="20">
        <v>0</v>
      </c>
      <c r="F85" s="51"/>
      <c r="G85" s="51"/>
      <c r="H85" s="52">
        <f>IF(OR($I$5="Yes",$I$5="Y"),SUM(F85:G85)*VLOOKUP(D85,$D$7:$E$11,2),0)</f>
        <v>0</v>
      </c>
      <c r="I85" s="49">
        <f>SUM(F85:G85,-H85)</f>
        <v>0</v>
      </c>
      <c r="J85" s="53"/>
    </row>
    <row r="86" spans="1:11" s="47" customFormat="1" ht="21.75" customHeight="1" thickBot="1" x14ac:dyDescent="0.35">
      <c r="B86" s="79" t="s">
        <v>67</v>
      </c>
      <c r="C86" s="80"/>
      <c r="D86" s="81"/>
      <c r="E86" s="78"/>
      <c r="F86" s="72">
        <f>SUM(F82:F84)</f>
        <v>0</v>
      </c>
      <c r="G86" s="72">
        <f>SUM(G82:G84)</f>
        <v>0</v>
      </c>
      <c r="H86" s="72">
        <f>SUM(H82:H84)</f>
        <v>0</v>
      </c>
      <c r="I86" s="72">
        <f>SUM(I82:I84)</f>
        <v>0</v>
      </c>
      <c r="J86" s="53">
        <f>SUM(J82:J84)</f>
        <v>0</v>
      </c>
      <c r="K86" s="8"/>
    </row>
    <row r="87" spans="1:11" ht="15.75" thickTop="1" x14ac:dyDescent="0.3">
      <c r="B87" s="18"/>
      <c r="C87" s="19"/>
      <c r="F87" s="52"/>
      <c r="G87" s="52"/>
      <c r="H87" s="52"/>
      <c r="I87" s="52"/>
      <c r="J87" s="82">
        <v>55.5</v>
      </c>
    </row>
    <row r="88" spans="1:11" ht="30" x14ac:dyDescent="0.3">
      <c r="B88" s="18"/>
      <c r="C88" s="19"/>
      <c r="F88" s="83" t="str">
        <f>IF(OR(I7="Yes",I7="Y"),"January to June","January to December")</f>
        <v>January to December</v>
      </c>
      <c r="G88" s="83" t="str">
        <f>IF(OR(I7="Yes",I7="Y"),"July to December","")</f>
        <v/>
      </c>
      <c r="H88" s="52"/>
      <c r="I88" s="52"/>
      <c r="J88" s="82">
        <v>55.5</v>
      </c>
    </row>
    <row r="89" spans="1:11" x14ac:dyDescent="0.3">
      <c r="B89" s="18"/>
      <c r="D89" s="30" t="s">
        <v>68</v>
      </c>
      <c r="E89" s="77">
        <f>SUM(F89:G89)</f>
        <v>0</v>
      </c>
      <c r="F89" s="51"/>
      <c r="G89" s="51">
        <v>0</v>
      </c>
      <c r="H89" s="52"/>
      <c r="I89" s="52"/>
      <c r="J89" s="84">
        <f>ROUND(CONVERT(F89,"km","mi"),0)</f>
        <v>0</v>
      </c>
    </row>
    <row r="90" spans="1:11" x14ac:dyDescent="0.3">
      <c r="B90" s="18"/>
      <c r="D90" s="30" t="s">
        <v>69</v>
      </c>
      <c r="E90" s="77">
        <f>SUM(F90:G90)</f>
        <v>0</v>
      </c>
      <c r="F90" s="51"/>
      <c r="G90" s="51">
        <v>0</v>
      </c>
      <c r="H90" s="52"/>
      <c r="I90" s="52"/>
      <c r="J90" s="84">
        <f>ROUND(CONVERT(G89,"km","mi"),0)</f>
        <v>0</v>
      </c>
    </row>
    <row r="91" spans="1:11" x14ac:dyDescent="0.3">
      <c r="B91" s="18"/>
      <c r="C91" s="19"/>
      <c r="F91" s="52"/>
      <c r="G91" s="52"/>
      <c r="H91" s="52"/>
      <c r="I91" s="52"/>
      <c r="J91" s="84">
        <f>SUM(J89:J90)</f>
        <v>0</v>
      </c>
    </row>
    <row r="92" spans="1:11" x14ac:dyDescent="0.3">
      <c r="B92" s="18"/>
      <c r="C92" s="19"/>
      <c r="F92" s="52"/>
      <c r="G92" s="52"/>
      <c r="H92" s="52"/>
      <c r="I92" s="52"/>
      <c r="J92" s="84">
        <f>CONVERT(E90,"km","mi")</f>
        <v>0</v>
      </c>
    </row>
    <row r="93" spans="1:11" x14ac:dyDescent="0.3">
      <c r="B93" s="18"/>
      <c r="C93" s="19"/>
      <c r="F93" s="52"/>
      <c r="G93" s="52"/>
      <c r="H93" s="52"/>
      <c r="I93" s="52"/>
      <c r="J93" s="53"/>
    </row>
    <row r="94" spans="1:11" x14ac:dyDescent="0.3">
      <c r="A94" s="75" t="s">
        <v>70</v>
      </c>
      <c r="B94" s="59"/>
      <c r="C94" s="85"/>
      <c r="F94" s="52"/>
      <c r="G94" s="52"/>
      <c r="H94" s="52"/>
      <c r="I94" s="52"/>
      <c r="J94" s="53"/>
    </row>
    <row r="95" spans="1:11" ht="18" customHeight="1" x14ac:dyDescent="0.3">
      <c r="B95" s="18" t="s">
        <v>71</v>
      </c>
      <c r="C95" s="19"/>
      <c r="D95" s="50">
        <v>3</v>
      </c>
      <c r="F95" s="51"/>
      <c r="G95" s="51">
        <v>0</v>
      </c>
      <c r="H95" s="52">
        <f t="shared" ref="H95:H100" si="9">IF(OR($I$5="Yes",$I$5="Y"),SUM(F95:G95)*VLOOKUP(D95,$D$7:$E$11,2),0)</f>
        <v>0</v>
      </c>
      <c r="I95" s="49">
        <f t="shared" ref="I95:I100" si="10">SUM(F95:G95,-H95)</f>
        <v>0</v>
      </c>
      <c r="J95" s="53">
        <f t="shared" ref="J95:J100" si="11">I95*$J$10</f>
        <v>0</v>
      </c>
    </row>
    <row r="96" spans="1:11" x14ac:dyDescent="0.3">
      <c r="B96" s="18" t="s">
        <v>72</v>
      </c>
      <c r="C96" s="19"/>
      <c r="D96" s="50">
        <v>3</v>
      </c>
      <c r="F96" s="51"/>
      <c r="G96" s="51">
        <v>0</v>
      </c>
      <c r="H96" s="52">
        <f t="shared" si="9"/>
        <v>0</v>
      </c>
      <c r="I96" s="49">
        <f t="shared" si="10"/>
        <v>0</v>
      </c>
      <c r="J96" s="53">
        <f t="shared" si="11"/>
        <v>0</v>
      </c>
    </row>
    <row r="97" spans="1:11" x14ac:dyDescent="0.3">
      <c r="B97" s="18" t="s">
        <v>33</v>
      </c>
      <c r="C97" s="19"/>
      <c r="D97" s="20">
        <v>0</v>
      </c>
      <c r="F97" s="51"/>
      <c r="G97" s="51">
        <v>0</v>
      </c>
      <c r="H97" s="52">
        <f t="shared" si="9"/>
        <v>0</v>
      </c>
      <c r="I97" s="49">
        <f t="shared" si="10"/>
        <v>0</v>
      </c>
      <c r="J97" s="53">
        <f t="shared" si="11"/>
        <v>0</v>
      </c>
    </row>
    <row r="98" spans="1:11" x14ac:dyDescent="0.3">
      <c r="B98" s="18" t="s">
        <v>73</v>
      </c>
      <c r="C98" s="19"/>
      <c r="D98" s="50">
        <v>3</v>
      </c>
      <c r="F98" s="51"/>
      <c r="G98" s="51">
        <v>0</v>
      </c>
      <c r="H98" s="52">
        <f t="shared" si="9"/>
        <v>0</v>
      </c>
      <c r="I98" s="49">
        <f t="shared" si="10"/>
        <v>0</v>
      </c>
      <c r="J98" s="53">
        <f t="shared" si="11"/>
        <v>0</v>
      </c>
    </row>
    <row r="99" spans="1:11" x14ac:dyDescent="0.3">
      <c r="B99" s="18" t="s">
        <v>74</v>
      </c>
      <c r="C99" s="19"/>
      <c r="D99" s="20">
        <v>0</v>
      </c>
      <c r="F99" s="51"/>
      <c r="G99" s="51">
        <v>0</v>
      </c>
      <c r="H99" s="52">
        <f t="shared" si="9"/>
        <v>0</v>
      </c>
      <c r="I99" s="49">
        <f t="shared" si="10"/>
        <v>0</v>
      </c>
      <c r="J99" s="53">
        <f t="shared" si="11"/>
        <v>0</v>
      </c>
    </row>
    <row r="100" spans="1:11" x14ac:dyDescent="0.3">
      <c r="B100" s="18" t="s">
        <v>43</v>
      </c>
      <c r="C100" s="19"/>
      <c r="D100" s="20">
        <v>0</v>
      </c>
      <c r="F100" s="51"/>
      <c r="G100" s="51">
        <v>0</v>
      </c>
      <c r="H100" s="52">
        <f t="shared" si="9"/>
        <v>0</v>
      </c>
      <c r="I100" s="49">
        <f t="shared" si="10"/>
        <v>0</v>
      </c>
      <c r="J100" s="53">
        <f t="shared" si="11"/>
        <v>0</v>
      </c>
    </row>
    <row r="101" spans="1:11" x14ac:dyDescent="0.3">
      <c r="B101" s="18" t="s">
        <v>86</v>
      </c>
      <c r="C101" s="19"/>
      <c r="D101" s="50">
        <v>3</v>
      </c>
      <c r="F101" s="51"/>
      <c r="G101" s="51">
        <v>0</v>
      </c>
      <c r="H101" s="52">
        <f>IF(OR($I$5="Yes",$I$5="Y"),SUM(F101:G101)*VLOOKUP(D101,$D$7:$E$11,2),0)</f>
        <v>0</v>
      </c>
      <c r="I101" s="49">
        <f>SUM(F101:G101,-H101)</f>
        <v>0</v>
      </c>
      <c r="J101" s="53"/>
    </row>
    <row r="102" spans="1:11" x14ac:dyDescent="0.3">
      <c r="B102" s="18" t="s">
        <v>87</v>
      </c>
      <c r="C102" s="19"/>
      <c r="J102" s="53">
        <f>I101*$J$10</f>
        <v>0</v>
      </c>
    </row>
    <row r="103" spans="1:11" x14ac:dyDescent="0.3">
      <c r="C103" s="19"/>
      <c r="F103" s="61">
        <f>SUM(F95:F101)</f>
        <v>0</v>
      </c>
      <c r="G103" s="61">
        <f>SUM(G95:G101)</f>
        <v>0</v>
      </c>
      <c r="H103" s="61">
        <f>SUM(H95:H101)</f>
        <v>0</v>
      </c>
      <c r="I103" s="61">
        <f>SUM(I95:I101)</f>
        <v>0</v>
      </c>
      <c r="J103" s="53">
        <f>SUM(J95:J102)</f>
        <v>0</v>
      </c>
    </row>
    <row r="104" spans="1:11" x14ac:dyDescent="0.3">
      <c r="B104" s="18"/>
      <c r="C104" s="19"/>
      <c r="F104" s="52"/>
      <c r="G104" s="52"/>
      <c r="H104" s="52"/>
      <c r="I104" s="52"/>
      <c r="J104" s="53"/>
    </row>
    <row r="105" spans="1:11" s="47" customFormat="1" x14ac:dyDescent="0.3">
      <c r="B105" s="79" t="str">
        <f>+B82</f>
        <v>Business-use portion of expenses</v>
      </c>
      <c r="C105" s="108" t="s">
        <v>75</v>
      </c>
      <c r="D105" s="10"/>
      <c r="E105" s="86">
        <v>0.1</v>
      </c>
      <c r="F105" s="87">
        <f>+F103*$E$105</f>
        <v>0</v>
      </c>
      <c r="G105" s="87">
        <f>+G103*$E$105</f>
        <v>0</v>
      </c>
      <c r="H105" s="87">
        <f>+H103*$E$105</f>
        <v>0</v>
      </c>
      <c r="I105" s="87">
        <f>+I103*$E$105</f>
        <v>0</v>
      </c>
      <c r="J105" s="53">
        <f>ROUND(J103*E105,0)</f>
        <v>0</v>
      </c>
      <c r="K105" s="8"/>
    </row>
    <row r="106" spans="1:11" x14ac:dyDescent="0.3">
      <c r="B106" s="59"/>
      <c r="C106" s="85"/>
      <c r="F106" s="52"/>
      <c r="G106" s="52"/>
      <c r="H106" s="52"/>
      <c r="I106" s="52"/>
    </row>
    <row r="107" spans="1:11" x14ac:dyDescent="0.3">
      <c r="F107" s="52"/>
      <c r="G107" s="52"/>
      <c r="H107" s="52"/>
      <c r="I107" s="52"/>
    </row>
    <row r="108" spans="1:11" x14ac:dyDescent="0.3">
      <c r="A108" s="47"/>
      <c r="F108" s="52"/>
      <c r="G108" s="52"/>
      <c r="H108" s="52"/>
      <c r="I108" s="52"/>
    </row>
    <row r="109" spans="1:11" x14ac:dyDescent="0.3">
      <c r="A109" s="75" t="s">
        <v>76</v>
      </c>
      <c r="F109" s="52"/>
      <c r="G109" s="52"/>
      <c r="H109" s="52"/>
      <c r="I109" s="52"/>
    </row>
    <row r="110" spans="1:11" s="88" customFormat="1" ht="34.5" x14ac:dyDescent="0.45">
      <c r="B110" s="88" t="s">
        <v>77</v>
      </c>
      <c r="C110" s="89" t="s">
        <v>78</v>
      </c>
      <c r="E110" s="90"/>
      <c r="F110" s="91"/>
      <c r="G110" s="91"/>
      <c r="H110" s="91"/>
      <c r="I110" s="89"/>
      <c r="J110" s="92"/>
    </row>
    <row r="111" spans="1:11" x14ac:dyDescent="0.3">
      <c r="B111" s="69"/>
      <c r="C111" s="93"/>
      <c r="D111" s="50">
        <v>3</v>
      </c>
      <c r="F111" s="51">
        <v>0</v>
      </c>
      <c r="G111" s="51">
        <v>0</v>
      </c>
      <c r="H111" s="52">
        <f t="shared" ref="H111:H118" si="12">IF(OR($I$5="Yes",$I$5="Y"),SUM(F111:G111)*VLOOKUP(D111,$D$7:$E$11,2),0)</f>
        <v>0</v>
      </c>
      <c r="I111" s="49">
        <f t="shared" ref="I111:I118" si="13">SUM(F111:G111,-H111)</f>
        <v>0</v>
      </c>
      <c r="J111" s="53">
        <f t="shared" ref="J111:J118" si="14">I111*$J$10</f>
        <v>0</v>
      </c>
    </row>
    <row r="112" spans="1:11" x14ac:dyDescent="0.3">
      <c r="B112" s="69"/>
      <c r="C112" s="93"/>
      <c r="D112" s="50">
        <v>3</v>
      </c>
      <c r="F112" s="51">
        <v>0</v>
      </c>
      <c r="G112" s="51">
        <v>0</v>
      </c>
      <c r="H112" s="52">
        <f t="shared" si="12"/>
        <v>0</v>
      </c>
      <c r="I112" s="49">
        <f t="shared" si="13"/>
        <v>0</v>
      </c>
      <c r="J112" s="53">
        <f t="shared" si="14"/>
        <v>0</v>
      </c>
    </row>
    <row r="113" spans="2:10" x14ac:dyDescent="0.3">
      <c r="B113" s="69"/>
      <c r="C113" s="93"/>
      <c r="D113" s="50">
        <v>3</v>
      </c>
      <c r="F113" s="51">
        <v>0</v>
      </c>
      <c r="G113" s="51">
        <v>0</v>
      </c>
      <c r="H113" s="52">
        <f t="shared" si="12"/>
        <v>0</v>
      </c>
      <c r="I113" s="49">
        <f t="shared" si="13"/>
        <v>0</v>
      </c>
      <c r="J113" s="53">
        <f t="shared" si="14"/>
        <v>0</v>
      </c>
    </row>
    <row r="114" spans="2:10" x14ac:dyDescent="0.3">
      <c r="B114" s="69"/>
      <c r="C114" s="93"/>
      <c r="D114" s="50">
        <v>3</v>
      </c>
      <c r="F114" s="51">
        <v>0</v>
      </c>
      <c r="G114" s="51">
        <v>0</v>
      </c>
      <c r="H114" s="52">
        <f t="shared" si="12"/>
        <v>0</v>
      </c>
      <c r="I114" s="49">
        <f t="shared" si="13"/>
        <v>0</v>
      </c>
      <c r="J114" s="53">
        <f t="shared" si="14"/>
        <v>0</v>
      </c>
    </row>
    <row r="115" spans="2:10" x14ac:dyDescent="0.3">
      <c r="B115" s="69"/>
      <c r="C115" s="93"/>
      <c r="D115" s="50">
        <v>3</v>
      </c>
      <c r="F115" s="51">
        <v>0</v>
      </c>
      <c r="G115" s="51">
        <v>0</v>
      </c>
      <c r="H115" s="52">
        <f t="shared" si="12"/>
        <v>0</v>
      </c>
      <c r="I115" s="49">
        <f t="shared" si="13"/>
        <v>0</v>
      </c>
      <c r="J115" s="53">
        <f t="shared" si="14"/>
        <v>0</v>
      </c>
    </row>
    <row r="116" spans="2:10" x14ac:dyDescent="0.3">
      <c r="B116" s="69"/>
      <c r="C116" s="93"/>
      <c r="D116" s="50">
        <v>3</v>
      </c>
      <c r="F116" s="51">
        <v>0</v>
      </c>
      <c r="G116" s="51">
        <v>0</v>
      </c>
      <c r="H116" s="52">
        <f t="shared" si="12"/>
        <v>0</v>
      </c>
      <c r="I116" s="49">
        <f t="shared" si="13"/>
        <v>0</v>
      </c>
      <c r="J116" s="53">
        <f t="shared" si="14"/>
        <v>0</v>
      </c>
    </row>
    <row r="117" spans="2:10" x14ac:dyDescent="0.3">
      <c r="B117" s="69"/>
      <c r="C117" s="93"/>
      <c r="D117" s="50">
        <v>3</v>
      </c>
      <c r="F117" s="51">
        <v>0</v>
      </c>
      <c r="G117" s="51">
        <v>0</v>
      </c>
      <c r="H117" s="52">
        <f t="shared" si="12"/>
        <v>0</v>
      </c>
      <c r="I117" s="49">
        <f t="shared" si="13"/>
        <v>0</v>
      </c>
      <c r="J117" s="53">
        <f t="shared" si="14"/>
        <v>0</v>
      </c>
    </row>
    <row r="118" spans="2:10" x14ac:dyDescent="0.3">
      <c r="B118" s="69"/>
      <c r="C118" s="93"/>
      <c r="D118" s="50">
        <v>3</v>
      </c>
      <c r="F118" s="51">
        <v>0</v>
      </c>
      <c r="G118" s="51">
        <v>0</v>
      </c>
      <c r="H118" s="52">
        <f t="shared" si="12"/>
        <v>0</v>
      </c>
      <c r="I118" s="49">
        <f t="shared" si="13"/>
        <v>0</v>
      </c>
      <c r="J118" s="53">
        <f t="shared" si="14"/>
        <v>0</v>
      </c>
    </row>
  </sheetData>
  <sheetProtection selectLockedCells="1"/>
  <phoneticPr fontId="0" type="noConversion"/>
  <conditionalFormatting sqref="C37:D37">
    <cfRule type="expression" dxfId="5" priority="8" stopIfTrue="1">
      <formula>OR($I$7="No",$I$7="N",$I$7="Yes",$I$7="Y")</formula>
    </cfRule>
    <cfRule type="expression" dxfId="4" priority="9" stopIfTrue="1">
      <formula>OR($I$7="Yes",$I$7="Y")</formula>
    </cfRule>
  </conditionalFormatting>
  <conditionalFormatting sqref="E37">
    <cfRule type="expression" dxfId="3" priority="6" stopIfTrue="1">
      <formula>OR($I$7="No",$I$7="N",$I$7="Yes",$I$7="Y")</formula>
    </cfRule>
    <cfRule type="expression" dxfId="2" priority="7" stopIfTrue="1">
      <formula>OR($I$7="Yes",$I$7="Y")</formula>
    </cfRule>
  </conditionalFormatting>
  <conditionalFormatting sqref="G2:G8 G10 G13:G101 G103:G65538">
    <cfRule type="expression" dxfId="1" priority="10" stopIfTrue="1">
      <formula>OR($I$7="No",$I$7="N",$I$7="Yes",$I$7="Y")</formula>
    </cfRule>
  </conditionalFormatting>
  <conditionalFormatting sqref="J9:J10 J14:J56 B37 J58:J105 J110:J118">
    <cfRule type="expression" dxfId="0" priority="1" stopIfTrue="1">
      <formula>OR($I$7="No",$I$7="N")</formula>
    </cfRule>
    <cfRule type="expression" priority="2" stopIfTrue="1">
      <formula>OR($I$7="Yes",$I$7="Y")</formula>
    </cfRule>
  </conditionalFormatting>
  <printOptions horizontalCentered="1"/>
  <pageMargins left="0.5" right="0.5" top="0.75" bottom="0.75" header="0.5" footer="0.5"/>
  <pageSetup scale="70" fitToHeight="2" orientation="portrait" r:id="rId1"/>
  <headerFooter alignWithMargins="0">
    <oddFooter>&amp;C&amp;"Arial,Italic"* Business-use is 100% unless otherwise noted.&amp;R&amp;P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abSelected="1" topLeftCell="A12" workbookViewId="0">
      <selection activeCell="D32" sqref="D32"/>
    </sheetView>
  </sheetViews>
  <sheetFormatPr defaultColWidth="14.42578125" defaultRowHeight="18" x14ac:dyDescent="0.35"/>
  <cols>
    <col min="1" max="1" width="14.5703125" style="95" bestFit="1" customWidth="1"/>
    <col min="2" max="2" width="14.5703125" style="96" bestFit="1" customWidth="1"/>
    <col min="3" max="3" width="2.140625" style="97" customWidth="1"/>
    <col min="4" max="4" width="22.140625" style="97" customWidth="1"/>
    <col min="5" max="5" width="2.28515625" style="97" customWidth="1"/>
    <col min="6" max="6" width="0.42578125" style="97" customWidth="1"/>
    <col min="7" max="7" width="11" style="97" bestFit="1" customWidth="1"/>
    <col min="8" max="8" width="20.5703125" style="97" customWidth="1"/>
    <col min="9" max="16384" width="14.42578125" style="97"/>
  </cols>
  <sheetData>
    <row r="1" spans="1:2" x14ac:dyDescent="0.35">
      <c r="A1" s="105" t="s">
        <v>88</v>
      </c>
    </row>
    <row r="2" spans="1:2" ht="30.6" customHeight="1" x14ac:dyDescent="0.35">
      <c r="A2" s="95">
        <v>1996</v>
      </c>
      <c r="B2" s="96">
        <v>1.3635999999999999</v>
      </c>
    </row>
    <row r="3" spans="1:2" x14ac:dyDescent="0.35">
      <c r="A3" s="95">
        <v>1997</v>
      </c>
      <c r="B3" s="96">
        <v>1.3844000000000001</v>
      </c>
    </row>
    <row r="4" spans="1:2" x14ac:dyDescent="0.35">
      <c r="A4" s="95">
        <v>1998</v>
      </c>
      <c r="B4" s="96">
        <v>1.4831000000000001</v>
      </c>
    </row>
    <row r="5" spans="1:2" x14ac:dyDescent="0.35">
      <c r="A5" s="95">
        <v>1999</v>
      </c>
      <c r="B5" s="96">
        <v>1.4858</v>
      </c>
    </row>
    <row r="6" spans="1:2" x14ac:dyDescent="0.35">
      <c r="A6" s="95">
        <v>2000</v>
      </c>
      <c r="B6" s="96">
        <v>1.4852000000000001</v>
      </c>
    </row>
    <row r="7" spans="1:2" x14ac:dyDescent="0.35">
      <c r="A7" s="95">
        <v>2001</v>
      </c>
      <c r="B7" s="96">
        <v>1.5484</v>
      </c>
    </row>
    <row r="8" spans="1:2" x14ac:dyDescent="0.35">
      <c r="A8" s="95">
        <v>2002</v>
      </c>
      <c r="B8" s="96">
        <v>1.5704</v>
      </c>
    </row>
    <row r="9" spans="1:2" x14ac:dyDescent="0.35">
      <c r="A9" s="95">
        <v>2003</v>
      </c>
      <c r="B9" s="96">
        <v>1.4015</v>
      </c>
    </row>
    <row r="10" spans="1:2" x14ac:dyDescent="0.35">
      <c r="A10" s="95">
        <v>2004</v>
      </c>
      <c r="B10" s="96">
        <v>1.3015000000000001</v>
      </c>
    </row>
    <row r="11" spans="1:2" x14ac:dyDescent="0.35">
      <c r="A11" s="95">
        <v>2005</v>
      </c>
      <c r="B11" s="96">
        <v>1.2116</v>
      </c>
    </row>
    <row r="12" spans="1:2" x14ac:dyDescent="0.35">
      <c r="A12" s="95">
        <v>2006</v>
      </c>
      <c r="B12" s="96">
        <v>1.1341000000000001</v>
      </c>
    </row>
    <row r="13" spans="1:2" x14ac:dyDescent="0.35">
      <c r="A13" s="95">
        <v>2007</v>
      </c>
      <c r="B13" s="96">
        <v>1.0748</v>
      </c>
    </row>
    <row r="14" spans="1:2" x14ac:dyDescent="0.35">
      <c r="A14" s="95">
        <v>2008</v>
      </c>
      <c r="B14" s="96">
        <v>1.0660000000000001</v>
      </c>
    </row>
    <row r="15" spans="1:2" x14ac:dyDescent="0.35">
      <c r="A15" s="95">
        <v>2009</v>
      </c>
      <c r="B15" s="96">
        <v>1.1419999999999999</v>
      </c>
    </row>
    <row r="16" spans="1:2" x14ac:dyDescent="0.35">
      <c r="A16" s="95">
        <v>2010</v>
      </c>
      <c r="B16" s="96">
        <v>1.0299</v>
      </c>
    </row>
    <row r="17" spans="1:8" x14ac:dyDescent="0.35">
      <c r="A17" s="95">
        <v>2011</v>
      </c>
      <c r="B17" s="96">
        <v>0.98909999999999998</v>
      </c>
    </row>
    <row r="18" spans="1:8" x14ac:dyDescent="0.35">
      <c r="A18" s="95">
        <v>2012</v>
      </c>
      <c r="B18" s="96">
        <v>0.99960000000000004</v>
      </c>
    </row>
    <row r="19" spans="1:8" x14ac:dyDescent="0.35">
      <c r="A19" s="95">
        <v>2013</v>
      </c>
      <c r="B19" s="96">
        <v>1.0299</v>
      </c>
    </row>
    <row r="20" spans="1:8" x14ac:dyDescent="0.35">
      <c r="A20" s="95">
        <v>2014</v>
      </c>
      <c r="B20" s="96">
        <v>1.1045</v>
      </c>
    </row>
    <row r="21" spans="1:8" x14ac:dyDescent="0.35">
      <c r="A21" s="95">
        <v>2015</v>
      </c>
      <c r="B21" s="96">
        <v>1.2786999999999999</v>
      </c>
      <c r="F21" s="98"/>
      <c r="G21" s="98"/>
    </row>
    <row r="22" spans="1:8" x14ac:dyDescent="0.35">
      <c r="A22" s="95">
        <v>2016</v>
      </c>
      <c r="B22" s="96">
        <v>1.3248</v>
      </c>
      <c r="F22" s="98"/>
      <c r="G22" s="98"/>
    </row>
    <row r="23" spans="1:8" x14ac:dyDescent="0.35">
      <c r="A23" s="95">
        <v>2017</v>
      </c>
      <c r="B23" s="96">
        <v>1.2986</v>
      </c>
      <c r="F23" s="98"/>
      <c r="G23" s="98"/>
    </row>
    <row r="24" spans="1:8" x14ac:dyDescent="0.35">
      <c r="A24" s="95">
        <v>2018</v>
      </c>
      <c r="B24" s="96">
        <v>1.2957000000000001</v>
      </c>
      <c r="F24" s="98"/>
      <c r="G24" s="98"/>
    </row>
    <row r="25" spans="1:8" x14ac:dyDescent="0.35">
      <c r="A25" s="95">
        <v>2019</v>
      </c>
      <c r="B25" s="96">
        <v>1.3269</v>
      </c>
      <c r="F25" s="98"/>
      <c r="G25" s="98"/>
    </row>
    <row r="26" spans="1:8" x14ac:dyDescent="0.35">
      <c r="A26" s="95">
        <v>2020</v>
      </c>
      <c r="B26" s="96">
        <v>1.3414999999999999</v>
      </c>
      <c r="F26" s="98"/>
      <c r="G26" s="98"/>
    </row>
    <row r="27" spans="1:8" x14ac:dyDescent="0.35">
      <c r="A27" s="95">
        <v>2021</v>
      </c>
      <c r="B27" s="96">
        <v>1.2535000000000001</v>
      </c>
      <c r="F27" s="98"/>
      <c r="G27" s="98"/>
    </row>
    <row r="28" spans="1:8" x14ac:dyDescent="0.35">
      <c r="A28" s="95">
        <v>2022</v>
      </c>
      <c r="B28" s="96">
        <v>1.3012999999999999</v>
      </c>
      <c r="F28" s="98"/>
      <c r="G28" s="98"/>
    </row>
    <row r="29" spans="1:8" x14ac:dyDescent="0.35">
      <c r="A29" s="95">
        <v>2023</v>
      </c>
      <c r="B29" s="96">
        <v>1.3496999999999999</v>
      </c>
      <c r="F29" s="98"/>
      <c r="G29" s="98"/>
    </row>
    <row r="30" spans="1:8" x14ac:dyDescent="0.35">
      <c r="A30" s="95">
        <v>2024</v>
      </c>
      <c r="B30" s="96">
        <v>1.3697999999999999</v>
      </c>
      <c r="F30" s="98"/>
      <c r="G30" s="98"/>
    </row>
    <row r="31" spans="1:8" s="104" customFormat="1" ht="69.75" customHeight="1" x14ac:dyDescent="0.2">
      <c r="A31" s="99">
        <v>2025</v>
      </c>
      <c r="B31" s="100">
        <v>1.3977999999999999</v>
      </c>
      <c r="C31" s="101"/>
      <c r="D31" s="102" t="s">
        <v>93</v>
      </c>
      <c r="E31" s="101"/>
      <c r="F31" s="103">
        <f>B31</f>
        <v>1.3977999999999999</v>
      </c>
      <c r="G31" s="103">
        <f>1/F31</f>
        <v>0.71540992988982688</v>
      </c>
      <c r="H31" s="110" t="s">
        <v>94</v>
      </c>
    </row>
  </sheetData>
  <phoneticPr fontId="2" type="noConversion"/>
  <printOptions horizontalCentered="1"/>
  <pageMargins left="0.5" right="0.5" top="1" bottom="1" header="0.5" footer="0.5"/>
  <pageSetup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T2125</vt:lpstr>
      <vt:lpstr>Annual Exchange</vt:lpstr>
      <vt:lpstr>'T2125'!Print_Titles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 Statement of Business Activities</dc:title>
  <dc:subject>T2125</dc:subject>
  <dc:creator>Jacinda Mills</dc:creator>
  <cp:lastModifiedBy>Sandra MacEachen</cp:lastModifiedBy>
  <cp:revision/>
  <cp:lastPrinted>2024-03-01T21:10:15Z</cp:lastPrinted>
  <dcterms:created xsi:type="dcterms:W3CDTF">2002-02-20T22:30:50Z</dcterms:created>
  <dcterms:modified xsi:type="dcterms:W3CDTF">2026-02-25T17:29:25Z</dcterms:modified>
</cp:coreProperties>
</file>